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工作表" sheetId="1" r:id="rId1"/>
  </sheets>
  <definedNames>
    <definedName name="_xlnm.Print_Area" localSheetId="0">'工作表'!$A$1:$H$8</definedName>
    <definedName name="_xlnm.Print_Titles" localSheetId="0">'工作表'!$2:$3</definedName>
  </definedNames>
  <calcPr fullCalcOnLoad="1"/>
</workbook>
</file>

<file path=xl/sharedStrings.xml><?xml version="1.0" encoding="utf-8"?>
<sst xmlns="http://schemas.openxmlformats.org/spreadsheetml/2006/main" count="7572" uniqueCount="2744">
  <si>
    <t>企业名称</t>
  </si>
  <si>
    <t>项目类型</t>
  </si>
  <si>
    <t>项目简介</t>
  </si>
  <si>
    <t>涉及专业或产业方向</t>
  </si>
  <si>
    <t>开来科技（深圳）有限公司</t>
  </si>
  <si>
    <t/>
  </si>
  <si>
    <t>新工科建设项目</t>
  </si>
  <si>
    <t>工学门类、管理学门类、经济学门类、教育学门类、文学门类（英语、商务英语等）下一级学科</t>
  </si>
  <si>
    <t>教学内容和课程体系改革项目</t>
  </si>
  <si>
    <t>开来科技为每个项目提供3万元经费，用于支持教材编写和出版印刷，支持高校开展教学内容和课程体系改革。
1.拟支持10本创新教材开发，并创新课程体系。2.开来科技根据项目承担人和学校的需求提供必要的、力所能及的技术和材料支持，保持双向沟通和交流，促进项目的顺利进行。</t>
  </si>
  <si>
    <t>工学门类、管理学门类、经济学门类、教育学门类、文学门类下一级学科</t>
  </si>
  <si>
    <t>师资培训项目</t>
  </si>
  <si>
    <t>实践条件和实践基地建设项目</t>
  </si>
  <si>
    <t xml:space="preserve">1.通过实验室建设，搭建实践条件，为高校师生提供模拟和实战系统，建设协同创新中心、创新创业基地。
2.开放实验室，建设区域公共实践基地、人才培养基地，为构建“政、校、企、协”人才培养体系提供支撑。
3.建设人才智库，探索构建业内领先、兼顾社会效益和经济效益的产学研合作机制。
4.由企业根据自身条件和需要，提供学生实习实训岗位。高校和企业共同制定有关管理制度，共同加强学生实习实训过程管理，不断提高实习实训效果和质量，促进大学生创新创业和就业。
</t>
  </si>
  <si>
    <t>创新创业教育改革项目</t>
  </si>
  <si>
    <t>1.由企业提供师资、软硬件条件、投资基金等，资助创新创业课程建设项目和实践教改项目，围绕促进大学生创新精神、创业意识和创新创业能力的人才培养，推动高校进一步提升创新创业教育课程体系内容，扩充创新创业教育课程资源。
2.创新创业教学改革项目促进高校开展创新创业教育教学方式改革，深入挖掘符合创新创业的教学方式，并形成可复制可推广的经验和做法。</t>
  </si>
  <si>
    <t>创新创业联合基金项目</t>
  </si>
  <si>
    <t>1.申报项目须面向电子商务、人工智能、机器人、增强现实/虚拟现实、国际贸易等产业或教育行业；
2.项目小组成员不少于3人。
3.项目需具备完整的市场调研、产研计划、市场转化预期等方面的详细说明，在行业内无同类成熟产品或对已有产品有较大的改进。
4.高校需按照大学生创新创业训练计划要求对项目进行日常管理。</t>
  </si>
  <si>
    <t>北京智联友道科技有限公司</t>
  </si>
  <si>
    <t>主要围绕轨道交通类专业（通信信号、机电车辆、运营管理）及电子信息类专业（物联网、嵌入式、硬件集成电路、移动互联、大数据）方向的核心课程，支持高校在这些领域的课程建设和教学改革工作，主要包含理论课程内容建设、实践案例建设、教学资源建设(教材、课程大纲、教学设计、知识点PPT、慕课视频、实践案例资料……)建成一批高质量、可共享的优质课程资源。</t>
  </si>
  <si>
    <t>轨道交通类专业（通信信号、机电车辆、运营管理）及电子信息类专业（物联网、嵌入式、硬件集成电路、移动互联、大数据）</t>
  </si>
  <si>
    <t>电子信息类专业（物联网、嵌入式、硬件集成电路、移动互联、大数据）及轨道交通类专业（通信信号、机电车辆、运营管理）</t>
  </si>
  <si>
    <t>实践条件建设</t>
  </si>
  <si>
    <t>主要围绕轨道交通类专业（通信信号、机电车辆、运营管理）及电子信息类专业（物联网、嵌入式、硬件集成电路、移动互联、大数据）联合建设实验室，校企联合通入建设资金及软硬件、配套服务，将产业前沿技术引入学校实践体系，从而达到改善实践教学效果，提升实践教学水平的目的。</t>
  </si>
  <si>
    <t>针对高校的创新创业教育改革项目中主要涉及用于学生创新创业项目实战和项目过程中部分软硬件平台、技术支持、资金支持以及导师支持等，向学生提供创业实战指导。</t>
  </si>
  <si>
    <t>主要围绕轨道交通类专业（通信信号、机电车辆、运营管理）及电子信息类专业（物联网、嵌入式、硬件集成电路、移动互联、大数据）方向，根据产业和技术的最新发展、行业对人才培养的最新要求在人才培养方面进行探索和实践。通过校企合作办学、合作育人、合作就业、合作发展等，推进多学科交叉培养，提高学生的创新创业能力。</t>
  </si>
  <si>
    <t>开元电子商务（深圳）有限公司</t>
  </si>
  <si>
    <t>以“新工科”建设复旦共识、“新工科”建设行动路线（“天大行动”）、“新工科”建设指南（“北京指南”）为指引，支撑服务以新技术、新业态、新产业、新模式为特点的新经济发展，研究大数据、人工智能、增强现实/虚拟现实（AR/VR）等新技术对人才培养模式、师资队伍建设、教材及评价体系等内容的需求状况及趋势，为新工科建设提供可借鉴的经验并复制推广。</t>
  </si>
  <si>
    <t>以工学门类为主，注重与经济学门类、法学类门类、教育学门类、文学门类（英语、商务英语等）、管理学门类等专业多学科融合。</t>
  </si>
  <si>
    <t>经济学门类、法学类门类、教育学门类、文学门类、工学门类、管理学门类等。</t>
  </si>
  <si>
    <t>1.与开元电子共同制定产学合作协同育人方案，更新人才培养方案，创新电子商务课程体系，加强电子商务实习实训，突出电子商务实际操作能力，培养知识与技能相结合、技术与管理相结合、能力与素质相结合的电子商务应用型人才。
2.开设跨学科专业的创新电子商务交叉课程，探索建立跨院系、跨学科、跨专业交叉培养创新创业人才的新机制，促进人才培养由学科专业单一型向多学科融合转变。
3.构建与产业发展同步的创新课程体系。
4.项目成果包括但不限于如下内容：人才培养方案；教学大纲；课程标准；教材；授课教案；课程习题；课程实验与实践计划；教学质量评价标准等。</t>
  </si>
  <si>
    <t>经济学门类、法学类门类（知识产权法、电子商务法等）、教育学门类、文学门类（英语、商务英语等）、工学门类、管理学门类等专业。</t>
  </si>
  <si>
    <t>经济学门类、法学类门类（知识产权法、电子商务法等）、教育学门类、文学门类（英语、商务英语等）、工学门类、管理学门类（工商管理类、物流管理与工程类、工业工程类、电子商务类、旅游管理类等）等专业。</t>
  </si>
  <si>
    <t>1.通过电子商务实验室建设，搭建电子商务实践条件，为高校师生提供电子商务模拟和实战系统，建设电子商务协同创新中心、电子商务创新创业基地。
2.开放电子商务实验室，建设区域电子商务公共实践基地、电子商务人才培养基地，为构建“政、校、企、协”电子商务人才培养体系提供支撑。
3.建设电子商务人才智库，探索构建业内领先、兼顾社会效益和经济效益的产学研合作机制。</t>
  </si>
  <si>
    <t>经济学门类、法学类门类、教育学门类、文学门类（英语、商务英语等）、工学门类、管理学门类（工商管理类、物流管理与工程类、工业工程类、电子商务类、旅游管理类等）等专业。</t>
  </si>
  <si>
    <t>1.由企业提供师资、软硬件条件、投资基金等，资助电子商务创新创业课程建设项目和实践教改项目，围绕促进大学生创新精神、创业意识和创新创业能力的人才培养，推动高校进一步提升创新创业教育课程体系内容，扩充创新创业教育课程资源。
2.创新创业教学改革项目促进高校开展创新创业教育教学方式改革，深入挖掘符合创新创业的教学方式，并形成可复制可推广的经验和做法。</t>
  </si>
  <si>
    <t>经济学门类、法学类门类、教育学门类、文学门类（英语、商务英语等）、工学门类、管理学门类等专业。</t>
  </si>
  <si>
    <t>1.申报项目须面向电子商务、人工智能、机器人、增强现实/虚拟现实、国际贸易等产业或教育行业；
2.项目小组成员不少于3人。
3.项目需具备完整的市场调研、产研计划、市场转化预期等方面的详细说明，在行业内无同类成熟产品或对已有产品有较大的改进。
4.高校需按照大学生创新创业训练计划要求对项目进行日常管理。
具体可参照《教育部高等教育司关于报送2018年国家级大学生创新创业训练计划立项项目的通知》（教高司函〔2018〕14号），链接http://www.moe.edu.cn/s78/A08/A08_gggs/A08_sjhj/201803/t20180315_330096.html。</t>
  </si>
  <si>
    <t>千锋教育集团</t>
  </si>
  <si>
    <t>主要针对全国高等学校大数据、云计算、人工智能、虚拟现实、移动互联等专业。千锋教育与合作院校将根据产业和技术最新发展的人才需求，双方在总结技术范式、科学范式、工程范式经验的基础上，共同探索建立新工科范式。以应对变化、塑造未来为指引，以继承与创新、交叉与融合、协同与共享为主要途径，深入开展新工科研究与实践，共同推动思想创新、机制创新、模式创新。</t>
  </si>
  <si>
    <t>大数据、云计算、人工智能、虚拟现实、移动互联等专业。</t>
  </si>
  <si>
    <t>计算机科学与技术、软件工程、网络工程、电子商务、信息与计算科学、电子信息工程、计算机应用与维护、数字媒体等相关专业</t>
  </si>
  <si>
    <t>千锋教育创新创业教育改革项目面向全国高等学校，结合千锋教育在创新创业教育方面积累的多年实践经验，围绕促进大学生创新精神、创业意识和创新创业能力的人才培养，推动高校进一步提升创新创业教育课程体系内容，扩充创新创业教育课程资源，依托千锋技术开展以下几个方面的创新项目：云计算、人工智能、物联网、大数据等前沿信息技术。项目鼓励高校自发的创新创业，对于有想法并有意愿将想法转化为IT解决方案的在校师生或团体进行辅导和奖励,以帮助师生创新创业，获得更多实践经验，提高综合专业技能和对市场的认知，千锋教育全面助力高校创新创业教育改革。</t>
  </si>
  <si>
    <t xml:space="preserve">主要针对全国高等学校计算机科学与技术、软件工程、网络工程、电子商务、信息与计算科学、电子信息工程、计算机应用与维护、数字媒体等相关专业，分阶段对JAVA、大数据、WEB前端、Android、iOS、云计算、物联网和python+人工智能等8个方向进行培训，根据“提高教育教学能力、教育创新能力和教育科研能力”的指导思想推行项目管理制度，以线上资源分享与线下实训操作相结合的模式培养IT专业师资，打造更高层次专业型、应用型、创新型、复合型师资人才。 </t>
  </si>
  <si>
    <t>主要针对全国高等学校计算机科学与技术、软件工程、网络工程、电子商务、信息与计算科学、电子信息工程、计算机应用与维护、数字媒体等相关专业。</t>
  </si>
  <si>
    <t>百长汽车服务（上海）有限公司</t>
  </si>
  <si>
    <t>通过研究新车电商、二手车电商、汽车后市场电商等汽车电商行业主体范本，结合当今新零售发展趋势，制订新的培养计划、课程体系、教学方案、实践实训体系等，构建理论与实践一体化的教学模式，建设一批匹配新工科、满足校企合作教育要求的高校师资队伍。</t>
  </si>
  <si>
    <t>汽车销售、汽车租赁、汽车金融及汽车后市场服务等</t>
  </si>
  <si>
    <t>汽车服务工程专业</t>
  </si>
  <si>
    <t>通过调研具有典型性的汽车金融类企业，重在研究金融科技手段在汽车金融产品定价、业务流程标准化、风控模型建设等方面的作用，结合汽车科技金融行业人才建设要求，在数据分析的基础上，确定独具特色的专业建设方案，制定多学交融、柔性化的专业培养计划等。</t>
  </si>
  <si>
    <t>面向汽车服务工程专业，探索互联网技术在新车市场交易中的广泛应用，引入百长好车实际互联网场景交易平台，新理论与模拟教学相结合，让学生对新车互联网有更为深刻的理解与认知。</t>
  </si>
  <si>
    <t>面向汽车服务工程专业，研究互联网技术、大数据技术、人工智能等在二手车市场的应用，通过实际行业案例教学，以培养学生的跨学科思维和营销服务能力。</t>
  </si>
  <si>
    <t>面向汽车服务工程专业，了解汽车金融企业如何借助金融科技实现业务模式的创新、获客方式的创新、风控综合模式的创新以及贷后管理的创新，多角度培养学生的创新思维。</t>
  </si>
  <si>
    <t>针对合作高校教师团队，在校企人才流动机制的基础上，与行业权威机构、汽车后市场服务领域类企业、各大高校携手，建设多支“校内专任+校内兼职+校外锻炼”三位一体专兼结合的“双师制”创新创业教师队伍，通过多种形式的互访互通和培训进修，不断提升双创教师团队的理论水平、实践经验、职业素养，成就一批汽车行业领域的大国工匠。同时，倡导校企深度融合，推动社会对汽车创新创业教师的重视和关注、提升汽车创新创业教师的地位和影响力，通过一系列举措，强力推进汽车创新创业教育在中国高等学校的落地和普及。
（四）实践条件和实践基地建设项目</t>
  </si>
  <si>
    <t>面向汽车类专业，围绕新车、二手车、新能源车等，建立金融双创实验室，实验室建设包括硬件设备和软件设备两方便，在硬件建设的同时，充分考虑软件建设，补充硬件的不足，利用计算机等多媒体手段，配置教学软件及精品课程，提高专业理论教学效果，为实训做好知识贮备。</t>
  </si>
  <si>
    <t>面向汽车类专业，在培养学生“基本的动手能力”、“基本的发现和解决问题的能力”以及“从想法到图纸，再到实物的工程实践能力”的基础上，打破学生的惯性思维，激发学生的创造潜能。</t>
  </si>
  <si>
    <t>汽车产业正迈向电动化、智能化、互联化、共享化，通过联合各方合作伙伴、开放自身核心资源、开创全新扶植模式的方式，为院校优质创业项目提供全方位的支持。</t>
  </si>
  <si>
    <t>将文创元素与汽车产业有机融合，聚焦汽车造型设计、汽车历史与文化、汽车装饰配置产品设计等方面，通过汽车文创大赛或展会的形式，打通项目融资渠道，推动汽车文创产业的蓬勃发展。</t>
  </si>
  <si>
    <t>金蝶软件（中国）有限公司</t>
  </si>
  <si>
    <t>随着我国经济结构调整、产业升级加快、社会文化建设不断推进，特别是创新驱动发展战略的实施，人才供给与需求关系也在发生深刻变化，高校需要适应和引领经济社会发展的新形势，积极推进转型新发展。以中国经济发展转型为契机、抓住新产业、新业态和新技术发展机遇，金蝶支持高校财经学院、经管学院、信管学院等财会类、经管类、信息软件类相关专业紧密对接新产业，新技术进行专业教学内容和课程体系改革，通过调研新产业、新技术需要的岗位类型及岗位能力，制定与之相适应的人才培养方案，建立配套的教学内容和课程体系，丰富实践教学资源，创新实践教学方法，全面改革和创新专业教学内容和课程体系。</t>
  </si>
  <si>
    <t>财经学院、经管学院、信管学院等财会类、经管类、信息软件类相关专业</t>
  </si>
  <si>
    <t>以培养对接新产业，新技术所需的应用型创新人才为目标，面向高校财经学院、经管学院、信管学院等财会类、经管类、信息软件类相关专业，支持高校开展相关专业方向的师资培训，鼓励教师对新产业，新技术进行深入了解和研究、夯实教师的相关理论知识和实际教学知识，探索运用新技术，新方法提高教学质量和效率。</t>
  </si>
  <si>
    <t>以培养对接新产业，新技术所需的应用型创新人才为目标，面向高校财经学院、经管学院、信管学院等财会类、经管类、信息软件类相关专业，支持高校在校内建立配套的专业实践基地和研究中心，按照工学结合、知行合一的要求，根据生产、服务的真实技术和流程构建知识教育体系、技术技能训练体系和实验实训实习环境，引进企业科研、生产基地，建立校企一体、产学研一体的大型实验实训实习中心，统筹各类实践教学资源，构建功能集约、资源共享、开放充分、运作高效的专业类或跨专业类实践教学平台。</t>
  </si>
  <si>
    <t>以培养对接新产业，新技术所需的应用型创新人才为目标，面向高校财经学院、经管学院、信管学院等财会类、经管类、信息软件类相关专业，支持高校相关专业建立校外实践基地，凭借金蝶庞大的客户资源和合作伙伴群，拓展校外实践基地，形成学校，金蝶，金蝶客户或伙伴三方协同育人、用人的良好局面，增强学生对产业和企业的了解，提高学生岗位实践能力，达到三方协同育人、用人的目的。</t>
  </si>
  <si>
    <t>烟台新天地试验技术有限公司</t>
  </si>
  <si>
    <t>(1)土木工程、机械设计等专业；
(2)已开设材料力学、结构力学、钢结构、钢筋混凝土等相关课程实验教学，基于烟台新天地软硬件平台的优先考虑，可根据学校特色设计开发适合本校的相关课程；</t>
  </si>
  <si>
    <t>土木工程、机械设计</t>
  </si>
  <si>
    <t>按照多层次实验教学的指导思想，结合学校现有实验教学资源，设立部分实验教学设备、实验模型、随堂教具的改进或研制项目。对于有推广价值的优秀项目采用专利联合申报、合作开发、共同受益的发展模式，以期滚动发展。重点投入和支持的方向为：结构力学、材料力学、钢结构、钢砼结构动力学等实验课程，实验设备改进的主要内容为基于烟台新天相关实验设备加载测试设备功能改进、增加新的加载测试方案等。</t>
  </si>
  <si>
    <t>(1)土木工程、机械设计等专业；
(2)学生申报团队，须指定一名项目负责人，申报项目最好有一名指导教师。
(3)为方便项目验收及推广要求主要成员在项目完成时仍然是在校学生。</t>
  </si>
  <si>
    <t>土木工程、机械设计、自动化</t>
  </si>
  <si>
    <t>公司对外培训项目由单纯的教学实验技能培训逐步发展到覆盖实验方案设计、设备操作、模型制作、大学生科创辅导等多层次、多方向的培训，并将培训对象逐步扩大到校外研究生、本科生。培训基地除公司研发中心外，目前正结合已采购设备用户，根据用户的地理位置、设备、教学资源优势等，补充实验教学涉设备、配套教学资源，建设相对完善的实验教学体系，逐步建立区域性共建培训基地，形成以牵头高校为中心，以点带面辐射周边高校的培训效应。受训老师通过培训考核合格后，可参与我公司研发课题深入长期合作，联合研发的作品，所产生的收益及著作权双方共享。</t>
  </si>
  <si>
    <t>(1)土木工程、机械设计等专业；</t>
  </si>
  <si>
    <t>实验教学技术支持方面，相关课程的实验教学设备、实验教具的研制，配套实验教学资源的建设。
实验室建设规划指导，为协助老师完成实验室总体建设目标规划、设备配置方案。 
教师相关科研项目技术，为教师科研课题提供关键加载测试技术服务，服务方向：钢结构、钢砼、岩土方向。合作方式为企业协助提供部分先进加载技术相关的设备或控制平台，协助教师完成相关科研课题。
力学相关赛事资助：主要面向承办的国家级、省市级力学类比赛的学校，公司负责提供部分比赛实验设备、协助学校组织会议工作等。</t>
  </si>
  <si>
    <t>此项目主要面向高校土木工程、机械设计院系，合作项目为力学类开放实验室建设，主要服务项目为相关课程的实验教学项目技术支持、实验室建设规划指导、教师相关科研项目技术支持、力学相关赛事资助等</t>
  </si>
  <si>
    <t>苏州高博应诺信息科技有限公司</t>
  </si>
  <si>
    <t>项目面向全国高等学校计算机相关理工科专业，围绕移动互联网应用主题这一主题，包括移动开发（Android、iOS、HTML5）、移动设计（UI/UE）等技术方向，高博应诺与高校开展深层次的校企合作教育，共同建成一批高质量、可共享的课程体系和培养方案，这些建设成果将开源开放，任何高校都可以参考借鉴用于教学和人才培养目的。</t>
  </si>
  <si>
    <t>面向全日制本科院校，软件工程、计算机科学与技术、网络工程、电子信息工程、通信工程、数字媒体艺术等计算机相关理工科专业。申报项目须指定项目负责人</t>
  </si>
  <si>
    <t>计算机相关专业</t>
  </si>
  <si>
    <t>项目面向全国高等学校计算机相关理工科专业，面向人工智能、大数据、VR 虚拟现实、云计算、物联网等新技术，高博应诺与合作高校一起探索基于现有工科专业改造升级的新方向、新领域，逐步形成新型工科建设课程体系等。围绕新技术、新产业、新业态和新模式，深化产教融合，实现专业创新。</t>
  </si>
  <si>
    <t>项目面向全国高等学校计算机相关理工科专业的青年教师及专业带头人，开展移动互联网应用开发、设计方向的师资培训，主要采用专业的O2O教育平台，运用线上+线下混合教学方式，系统讲解移动互联网技术，并结合项目工场（www.xmgc360.com）的在线实战项目实际操作训练，同时邀请企业专家分享互联网前沿技术。</t>
  </si>
  <si>
    <t>项目面向全国高等学校计算机相关理工科专业，以高博应诺在线教育平台—项目工场（www.xmgc360.com）为基础，与高校联合建设“互联网＋”的混合式教学实验室，通过在线学习与课堂教学相结合的方式完成课程学习，并共同提供适合学生难度等级的商业标准的项目案例库，促进项目驱动教学，提升学生的实践能力。</t>
  </si>
  <si>
    <t>项目面向全国高等学校计算机相关理工科专业学生，以高博应诺旗下的GBOX孵化器（首批国家级众创空间-序号59）为依托，将教育与创新创业相结合，为创业者提供专业、完善的技术服务、人才服务、投资服务、基础服务、社区服务。优秀的创业者可获资金补贴，同时GBOX孵化器通过开展各类线下活动，对接投融资，让创业团队更快地得到资本的支持，更快地发展。支持高校建设创新创业教育课程体系、实践训练体系。</t>
  </si>
  <si>
    <t>北京中科致远科技有限责任公司</t>
  </si>
  <si>
    <t>面向全国高等院校展开申报工作，项目宗旨为：基于中科致远创新创业生态云解决方案，由中科致远与高校共同提供师资、软硬件条件、投资基金等资源，支持高校建设创新创业教育课程体系、实践训练体系、创客空间、项目孵化转化平台等，推动院校在“大众创业、万众创新”和“互联网+”大背景下的教学改革和驱动创新。</t>
  </si>
  <si>
    <t>校级创新创业教育、实践、教学改革、创业学院等。</t>
  </si>
  <si>
    <t>创新创业方向</t>
  </si>
  <si>
    <t>围绕培养创新型复合性综合应用人才总目标，支持高校开展商科专业方向教学内容和课程体系改革，研究产业岗位能力模型，探索应用人才培养模式，完善实践课程体系和培养方案，优化实践教学内容，革新实践教学手段与方法，丰富实践课程教学资源，优化人才培养质量，探索人才能力动态评估，对接产业人才需求。</t>
  </si>
  <si>
    <t>面向高校经管学院、财会学院、信管学院等经管类、信息类相关专业</t>
  </si>
  <si>
    <t>经管、商科类专业</t>
  </si>
  <si>
    <t>围绕培养创新型复合性综合应用人才总目标，支持高校开展工商管理类、经济管理类实践教学专业方向的实践条件建设方案设计和项目建设，加强实验实训中心建设与管理机制创新研究，深入开展教学做一体化和提升岗位职业能力研究，依托中科先进技术及人才培养体系，探索新型校外实践基地培养模式和管理机制，增强学生实践能力，提升教师实践教学水平，提升校外实践教学质量及效果。</t>
  </si>
  <si>
    <t>经管、商科</t>
  </si>
  <si>
    <t>由企业提供经费和资源支持高校的新工科研究与实践，根据产业和技术最新发展的人才需求，基于在大数据、虚拟现实、机器人领域与高校开展合作，深入开展多样化探索实践，形成可推广的新工科建设改革成果。</t>
  </si>
  <si>
    <t>面向国内理工类院校，大数据、虚拟现实、机器人领域。</t>
  </si>
  <si>
    <t>工科类</t>
  </si>
  <si>
    <t>围绕培养创新型复合性综合应用人才总目标，支持高校开展创业导师库的认证和建设，通过提高教学技术、优化教学方法和设计教学逻辑等的研究，提高创业导师教学水平和教学质量。</t>
  </si>
  <si>
    <t>面向高校经管学院、财会学院、信管学院、创业学院等经管类、信息类相关专业</t>
  </si>
  <si>
    <t>创业类、经管类</t>
  </si>
  <si>
    <t>根据高校创业大赛、创客空间、创业孵化项目的情况，由中科致远提供资金支持和项目研究方向，并安排企业导师进行指导；学生自主组建团队面向企业申报；高校按照大学生创新创业训练计划的要求对项目进行日常管理。</t>
  </si>
  <si>
    <t>面向高校经管学院、财会学院、信管学院等院校学生，基于商业服务或技术创新。</t>
  </si>
  <si>
    <t>创业方向</t>
  </si>
  <si>
    <t>希毕迪（北京）教育科技有限公司</t>
  </si>
  <si>
    <t>综合利用人工智能、大数据与云计算、智能制造、虚拟现实、电子商务等技术探索未来教育教学新模式与实训基地建设运营新方法。协助高校教师利用信息技术提升教学水平、创新教学模式，引入产业新兴技术，完善高校学习实训环境。</t>
  </si>
  <si>
    <t>本项目涉及产业方向主要有人工智能、大数据与云计算、智能制造、虚拟现实、电子商务等领域。</t>
  </si>
  <si>
    <t>电子商务类、物流类、市场营销类、经济贸易类、工商管理类等商科相关专业或计算机类、电子信息类等工科相关专业</t>
  </si>
  <si>
    <t>协助高校实现全互联网化的“互联网+智慧教育”。零时差、零距离、全覆盖的沟通交流和精准化的云平台部署与运营。为高校提供覆盖学习全流程的便捷管理平台。在互联网上建设优质资源的共享平台，在高校内构建以教学设计、微课为主要内容的教学资源库，逐步形成集教、学、研、训、评为一体的“互联网学习生活空间”。</t>
  </si>
  <si>
    <t>本项目主要致力于“互联网+智慧教育”，为高校提供覆盖学习全流程的便捷管理平台，在互联网上建设优质资源的共享平台，可覆盖院校所有专业。</t>
  </si>
  <si>
    <t>所有专业</t>
  </si>
  <si>
    <t>新开普电子股份有限公司</t>
  </si>
  <si>
    <t>教学内容和课程体系改革项围绕IT产业高新技术，以新开普技术体系为核心，组织行业领军企业，从物联网、大数据、虚拟现实、机器人四个课程方向，分别协助高校建设一批高质量的应用类课程，在新开普教育的合作院校中的相应专业中开设和推广，帮助合作院校建设特色专业和课程。同时，申报者也可以针对特色专业进行专业改革方面的教学方案和人才培养体系建设。通过上述课程内容建设和教学体系改革，开展校企合作培养实用性人才模式，开展企业项目协同开发及实训，确保不同层次的学生可以根据自己的专长进行个性化学习，并参与公司实际的项目研发，进一步促进高校学生职业能力的全面提升，提升学生的就业竞争力。</t>
  </si>
  <si>
    <t>泛IT类、物联网、VR、大数据、机械、电子、机器人</t>
  </si>
  <si>
    <t>泛IT类专业</t>
  </si>
  <si>
    <t>新开普依据企业研发中心专业团队优势和行业内专家资源整合优势，面向高校IT类应用型专业的青年教师，开展物联网应用、大数据应用、虚拟现实应用、机器人应用方面的专业师资工程实践能力培训，并组织参与者参加公司的商业项目开发，提升参与老师的工程实践能力，因此提升教学水平，协助高校建设双师型队伍。</t>
  </si>
  <si>
    <t>泛IT类、物联网、大数据、VR、机械、电子、机器人</t>
  </si>
  <si>
    <t>新开普公司为一卡通领域龙头企业，在行业具有高效的资源整合能力，公司将依据资源优势和资金优势，与学校和学院合作打造示范型实训基地和高端实验室，并且为实验室使用提供师资培训的技术支持。在院校提供场地的前提下，公司提供校内实训基地和高端实验室建设的专业设备、软件环境、资金支持和实践条件建设资助，通过该项目为合作院校提供课程研讨、技术交流、技术竞赛等活动支持，使得项目建设可服务于互联网、教育和智慧生活产业及研发需求。</t>
  </si>
  <si>
    <t>物联网、大数据、机械、VR、电子、机器人</t>
  </si>
  <si>
    <t>主要面向高校，由企业提供师资、软硬件条件、投资基金等，支持高校建设创新创业教育课程体系、实践训练体系、创客空间、项目孵化转化平台等，支持高校创新创业教育改革。</t>
  </si>
  <si>
    <t>泛IT类、物联网、大数据、机械、VR、电子、机器人</t>
  </si>
  <si>
    <t>为深化工程教育改革创新，推进新工科的建设与发展，培养新一代工程科技人才。新开普积极响应教育部关于新工科建设的号召，旨在联合全国高校、计算机学院、系、专业课题组，在新结构、新模式、新质量及新体系上探索新工科教育实施模式。通过新开普在高校信息化方面的产品优势，结合高校工科教育的雄厚基础和丰富经验，梳理相关工科专业的课程体系、人才培养模式，师资培训，培养支撑服务以新技术、新业态、新产业、新模式为特点的新经济的新一代工程科技人才。</t>
  </si>
  <si>
    <t>北京普开数据技术有限公司</t>
  </si>
  <si>
    <t>面向人工智能、大数据、云计算、物联网等新技术，探索基于现有工科专业改造升级的新方向、新领域，逐步形成新的课程体系等。编写大数据、人工智能、云计算、物联网等行业应用项目案例集主要用于新工科课程体系中的实验实践教学内容。</t>
  </si>
  <si>
    <t>计算机科学与技术、软件工程、网络工程、电子商务、信息与计算科学、电子信息工程、计算机应用与维护、数学应用、统计学、金融、机械等相关专业及人工智能、大数据、云计算、物联网等产业方向。</t>
  </si>
  <si>
    <t>建设一批集教育、培训、研发一体的共享型协同育人实践平台；形成有利于社会机构深度参与高校专业培养目标制定、课程设置、教学内容和方法改革、质量评价等活动的体制机制等；结合大数据、深度学习人工智能等新技术，探索基于现有工科专业改造升级的实践实验条件建设。</t>
  </si>
  <si>
    <t>面向本科院校，尤其是应用型本科院校，推出面向多个专业方向的数据科学与大数据技术示范课程的课程规范；围绕课程规范，建设一批数据科学与大数据技术示范课程。与院校共同合作，根据所在院校的生源和师资等实际情况，对普开数据所提供的教学资源进行本地化，以改进院校课程教学内容，优化课程体系，推进优质教学资源共享，提升专业教学质量。</t>
  </si>
  <si>
    <t>大数据、深度学习、人工智能、云计算、机器学习、软件工程、计算机科学与技术、网络工程、信息与计算科学、物联网工程、电子信息、通信工程、电子商务、统计、数学等相关专业。</t>
  </si>
  <si>
    <t>计算机科学与技术、软件工程、网络工程、电子商务、信息与计算科学、电子信息工程、计算机应用与维护、数学应用、统计学等相关专业。</t>
  </si>
  <si>
    <t>支持相关高校开展产学合作项目，加快推动高校相关专业大数据技术教学改革。支持的项目形式包括共同建立卓越班、应用型实习基地，共同进行青年教师实践、应用能力培养，支持学校企业导师，共建联合实验室等，最终实现对高校卓越计划、大学生能力培养和高校教学体系改革的支持，同时选拔及储备普开数据大数据相关行业人才。</t>
  </si>
  <si>
    <t>湖南合天智汇信息技术有限公司</t>
  </si>
  <si>
    <t>面向全国本专科院校网络空间安全、计算机科学与技术、信息与计算科学、信息科学与工程、软件工程、信息安全等相关专业</t>
  </si>
  <si>
    <t>网络信息安全及计算机相关专业</t>
  </si>
  <si>
    <t>实践条件和实践基地建设项目，拟定与50所高校建设联合实验室。通过与高校共建“高校联合实验室”，为教师日常网络信息安全及计算机相关教学提供便利，支持将传统的网络安全类实验课，放至互联网进行教学，提高学生动手实践操作能力。企业将提供专属上机课程内容，根据教学大纲组装实验课程，优先保障实验资源，为广大师生提供方便、快捷的网络信息安全教学服务。</t>
  </si>
  <si>
    <t>江苏知途教育科技有限公司</t>
  </si>
  <si>
    <t>面向前沿科技技术领域，联合阿里云、百度、Wiley等企业，提供云计算/大数据/人工智能等新兴领域的技术、课程、培训和就业指导服务，与高校共同建设大数据系列课程，合作建设范围不限于单一课程的建设，而是多学科系列课程建设、相关工程能力，技术应用案例以及教学实验平台，借助在线学习MOOC平台等多种手段快速提升课程建设水平和教学效果，结合行业技术标准、人才和技术需求的变化趋势，制定人才标准体系，提供从培养目标到教学计划的顾问服务。</t>
  </si>
  <si>
    <t>面向云计算、大数据、人工智能等前沿科技技术领域</t>
  </si>
  <si>
    <t>面向全日制本科院校数据科学与大数据技术、计算机科学与技术、软件工程、网络工程、电子商务、计算机应用等相关专业负责人及骨干教师</t>
  </si>
  <si>
    <t>涉及方向为云计算、大数据、人工智能等相关专业领域，旨在培养兼具专业知识、岗位技能和创新创业素养的人才，促进相关专业重点实验室或人才培养基地等相关实验实践课程教学资源建设，根据学校现有专业情况结合提供对技术支持资料，通过引入知途教学云平台及核心课程资源带动课程教学模式改革，帮助教师利用平台开展混合式教学，提升实践教学质量的目的，依托知途教育运营的好大学在线开放课程平台优势，带动一批高质量、可共享的在线课程资源建设，并通过一个学期实际使用形成数据。</t>
  </si>
  <si>
    <t>数据科学与大数据技术、计算机科学与技术、软件工程、网络工程、电子商务、计算机应用等相关专业</t>
  </si>
  <si>
    <t>面向全日制本科院校计算机、软件工程、网络工程、电子商务等专业领域在本校获得副教授及以上教学职称的老师</t>
  </si>
  <si>
    <t>以应用型专业人才培养体系建设和双师型教师培养为目标，通过企业技术体系和真实项目研发实践与实训，协助院校打造产学研融合的教学模式，进一步提升专业课程体系研发能力以及教师实践能力和实训教学水平。提升高校专业课程教师队伍整体授课水平、云计算大数据专业技能及项目经验。着力探索教育教学模式转型，完善高校线上线下教师培训体系，构建混合式教学新生态。</t>
  </si>
  <si>
    <t>面向全日制本科院校，以学校教务处或人事处或教师发展中心等部门为申报主体</t>
  </si>
  <si>
    <t>面向考虑开设云计算、大数据、人工智能等相关专业的合作院校，由知途教育联合技术合作方（阿里云、Wiley、百度等）提供建设方案、硬件指标和设施配套标准，协助院校共建云计算、大数据实验室。同时由知途教育协助储备专业实践教学资源，并派遣经验丰富的企业工程师提供教学服务支持。按照专业实践教学环节所需的产业真实环境，打造综合实践基地，并将优秀学生推荐到阿里云人才生态联盟。</t>
  </si>
  <si>
    <t>面向全日制本科院校计算机、软件工程、网络工程、电子商务、大数据等专业</t>
  </si>
  <si>
    <t>北京触控未来科技有限公司</t>
  </si>
  <si>
    <t>拟设立10个项目。将开展数字媒体技术、数字媒体艺术、游戏开发、电子竞技运动管理及传播、虚拟现实开发技术及应用、人工智能等方向推动大学生系统能力培养的课程建设项目和专业共建、联合办学等；开展推动与普及大学新技术领域的课程教学的努力，设立专项和基础教改项目。建设各专业的特色专业方向。</t>
  </si>
  <si>
    <t>数字媒体技术、数字媒体艺术、游戏开发、电子竞技运动管理及传播、虚拟现实开发技术及应用、人工智能</t>
  </si>
  <si>
    <t>软件工程、计算机科学技术、电子信息、数字媒体、艺术传媒</t>
  </si>
  <si>
    <t>拟设立10个项目。校企共同建立实践基地、联合实验室。进行企业实训课程的开展，共同立项开发面向行业的应用开发重点应用领域建设内容包括但不限于VR/AI在特色小镇、城市区域规划、城市双修、智慧城市等的设计规划应用；VR/AI与文创、非遗类产品项目的辅助设计和创作实现；VR/AI在各类展览展示、虚拟重现、文物复原、场景重现等领域的实际应用；VR/AI辅助提升机械、农业、建筑、交通、医学、设计等传统专业学科的教学和虚拟仿真技能训练等等。</t>
  </si>
  <si>
    <t>涉及数字媒体技术、数字媒体艺术、软件工程、虚拟现实开发技术及应用、人工智能等专业领域</t>
  </si>
  <si>
    <t>福建中锐网络股份有限公司</t>
  </si>
  <si>
    <t>课程资源建设：中锐网络为高校免费供企业项目案例素材库，素材库主要涉及云计算大数据、网络空间安全等技术方向；同时为高校提供企业工程师技术支持，协助高校教师在这些领域开展课程建设工作。建成一批高质量的课程教学资源。 教学模式改革：为了促进高校人才培养更加高效，中锐网络为高校提供教学模式改革课题研究的经费支持，汇聚一批有特色的教学理念，建设有特色的人才培养方案。</t>
  </si>
  <si>
    <t>计算机科学与技术、网络工程、信息与计算机科学、电子商务、云计算技术、大数据、通信工程、物联网等电子信息类相关专业</t>
  </si>
  <si>
    <t>云计算大数据、网络空间安全</t>
  </si>
  <si>
    <t xml:space="preserve">实践条件建设项目，是中锐网络为提升高校实践教学水平，面向高校提供实验室建设经费资助的项目，中锐网络为高校提供软硬件平台与高校联合建立实验室。并利用联合实验室开发相关实践教学资源，最终实现提升实践教学水平的目的。 </t>
  </si>
  <si>
    <t xml:space="preserve">计算机科学与技术、网络工程、信息与计算机科学、电子商务、云计算技术、大数据、通信工程、物联网等电子信息类相关专业 </t>
  </si>
  <si>
    <t>北京润尼尔网络科技有限公司</t>
  </si>
  <si>
    <t>面向国内本科高校计算机、软件工程、网络工程等专业相近的院系，设计《基于ARM的CPU仿真系统》和《数据中心建设仿真系统》课程虚拟仿真实验教学系统，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计算机类各专业课程虚拟仿真实验教学软件，促进相关专业与企业合作重构教学内容，优化实验教学体系，丰富计算机类专业人才培养方案，拉近产学距离，提升育人质量。</t>
  </si>
  <si>
    <t>计算机、软件工程、网络工程等专业</t>
  </si>
  <si>
    <t>面向国内本科高校材料科学与工程院系，设计电子显微技术虚拟仿真实验教学系统。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材料类专业课程虚拟仿真实验教学软件，促进相关专业与企业合作重构教学内容，优化实验教学体系，丰富材料类专业人才培养方案，拉近产学距离，提升育人质量。</t>
  </si>
  <si>
    <t>材料相关专业</t>
  </si>
  <si>
    <t>面向国内本科高校机械类相关专业的院系，设计液压与气压传动虚拟仿真实验教学系统。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机械类各专业课程虚拟仿真实验教学软件，促进相关专业与企业合作重构教学内容，优化实验教学体系，丰富机械类专业人才培养方案，拉近产学距离，提升育人质量。</t>
  </si>
  <si>
    <t>机械相关专业</t>
  </si>
  <si>
    <t>面向国内本科高校新闻传播类专业的院系，设计融合新闻报道虚拟仿真实验教学系统。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新闻传播类类各专业课程虚拟仿真实验教学软件，促进相关专业与企业合作重构教学内容，优化实验教学体系，丰富艺术设计类专业人才培养方案，拉近产学距离，提升育人质量。</t>
  </si>
  <si>
    <t>新闻传播类专业</t>
  </si>
  <si>
    <t>由润尼尔提供经费、技术开发、平台的支持，申报单位根据对应专业和课程的培养计划提供实验项目的建设内容、功能需求分析、编写实验脚本、教学设计、软件修改或优化改进意见、实验指导书编写、专业咨询等技术服务工作，但不需要参与编程实现工作。通过该项目，建设符合互联网时代需要的各专业课程虚拟仿真实验教学资源，促进相关专业与企业合作重构教学内容，优化实验教学体系，丰富专业人才培养方案，拉近产学距离，提升育人质量。实验项目的建设要有其必要性，最好为真实实验难以开展的实验项目。</t>
  </si>
  <si>
    <t>电子信息类、心理学、公安学、机械、材料、力学、石油、矿业、土木工程、艺术、传媒、体育、生物科学类、化工与制药、建筑、核工程、临床医学、药学、交通运输类等专业</t>
  </si>
  <si>
    <t>中软国际有限公司</t>
  </si>
  <si>
    <t xml:space="preserve">       中软国际产学合作协同育人-新工科建设项目（新工科多方协同育人模式改革与实践）面向全国高等学校计算机相关专业，及部分具备新工科实践基础条件的传统工科专业，以重点领域紧缺人才培养为主线，进一步推动开放式办学，创新大学组织模式，树立创新型、综合化、全周期工程教育“新理念”，构建新型工科和传统工科相结合的学科专业“新结构”，探索实施工程教育人才培养的“新模式”，与学校共建一批面向新兴产业领域的产业学院，或跨专业、跨学科共享型创新创业实践基地。</t>
  </si>
  <si>
    <t>软件工程、计算机科学与技术、网络工程、信息与计算科学、物联网工程、电子信息、通信工程、电子商务</t>
  </si>
  <si>
    <t>北京市空越技术有限公司</t>
  </si>
  <si>
    <t>面向高校大数据、机器人、人工智能、智能制造等专业，根据产业和技术的最新发展、行业对人才培养的最新要求在人才培养方面进行探索和实践，校企合作办学、合作育人、合作就业、合作发展，推进多学科交叉培养，提高学生的创新创业能力。改造升级一批传统工科专业，探索形成多学科交叉融合的工程人才培养目标和标准、课程体系、师资结构、管理模式等，提交专业培养方案、课程体系、系列教材和实施案例等。</t>
  </si>
  <si>
    <t>空越技术“新工科建设专题”校企合作项目聚焦在新一代高新信息技术领域，包括大数据、机器人、人工智能、智能制造等技术方向</t>
  </si>
  <si>
    <t>大数据、机器人、人工智能、智能制造</t>
  </si>
  <si>
    <t>面向全国高等院校大数据、机器人、人工智能、智能制造等相关专业课程教学资源、课程建设主要包含理论课程内容建设、教学资源建设(教材、课程大纲、教学设计、知识点PPT、慕课视频、实践案例资料……)。最终目的是让学习者掌握行业或企业发展所需相关知识和岗位职业技能。提交以下部分资料：核心技术课程教学大纲、学时分配规划及参考文献、课程电子书、习题和实验设计、教学案例相关资料……</t>
  </si>
  <si>
    <t>面向全国高等院校大数据、机器人、人工智能、智能制造等相关专业课程教学资源、课程建设主要包含理论课程内容建设、教学资源建设</t>
  </si>
  <si>
    <t>主要涉及方向为大数据、机器人、人工智能、智能制造等专业学校结合自身情况建设联合实验室或者实训基地，开发相关实践资料，达到改善实践教学条件，提升实践教学水平的目的。验收提交资料：实验教学大纲、学时分配规划方案资料或实验设计手册及相关代码等相关资料、课程设计或毕业设计相关任务方案设计资料、其他必要的支持上课所需的资源。</t>
  </si>
  <si>
    <t>主要涉及方向为大数据、机器人、人工智能、智能制造等专业</t>
  </si>
  <si>
    <t>软通动力信息技术（集团）有限公司</t>
  </si>
  <si>
    <t>围绕当前的新兴产业技术热点，讨论校企双方如何通过实施专业共建、学院共建、实验室共建等，来丰富新工科的建设目标，培养数字型IT领域的复合型创新应用人才。</t>
  </si>
  <si>
    <t>申报院校最好是开设计算机科学与技术、软件工程、网络工程、电子商务、信息与计算科学、电子信息工程、计算机应用与维护、数学应用、统计学等相关专业的高校；</t>
  </si>
  <si>
    <t>泛计算机类相关专业</t>
  </si>
  <si>
    <t>1) 示范课程项目。拟支持的方向包括Python语言、大数据应用、物联网技术（含嵌入式方向）。包括课程体系建设、配套课件整理、联合教材编写等。
2) 教学改革项目。拟支持高校引入企业先进的在线教育平台服务模式，通过使用更贴近企业岗位需求的在线教育模式，提升高校的教学质量、同时提高就业率。</t>
  </si>
  <si>
    <t>1)依托软通教育以及合作伙伴的大型企业级项目实践，开展基于IT类前沿技术课程的系列培养，培训方向包括但不限于行业热点技术大数据、物联网、Python以及Java等；
2)软通教育同时可为申报项目的高校骨干教师提供到企业参与设计、研发或顶岗工作的机会。</t>
  </si>
  <si>
    <t>软通教育拟支持10个实践条件和实践基地建设项目。围绕Python、大数据、物联网（含嵌入式）等新兴学科方向、同时包括Java、C/C++等传统学科方向，企业提供专业的实训体系、真实的项目案例，培养学生的同时落实学生的专业培训、软技能培训、企业导师引入等，推行针对学生的各类活动包括项目实训、软件开发大赛、行业前沿技术讲座等。</t>
  </si>
  <si>
    <t>杭州华恩教育科技有限公司</t>
  </si>
  <si>
    <t>为应对新一轮科技革命和产业变革的挑战，主动服务国家创新驱动发展和“一带一路”“中国制造”“互联网+  ”等重大战略实施，加快工程教育改革创新，推进新工科的建设与发展，培养新一代工程科技人才，ITbegin意与围绕新技术、新产业、新业态和新模式，进行分行业、分区域、大规模的行业企业调研，为新工科专业设置和建设、专业结构调整和人才需求分析提供数据支撑、建议和发展思路。</t>
  </si>
  <si>
    <t>在信息技术方向学科以及拟申报教育部新工科建设项目的高校</t>
  </si>
  <si>
    <t>计算机类、软件类、电子信息类</t>
  </si>
  <si>
    <t>为了顺应国家的科技发展战略，切合产业的发展需要，探索智能产业产学研合作的新模式，ITbegin意同全国的院校一起共建人工智能专业，推进人工智能行业的建设与发展，培养新一代科技人才。</t>
  </si>
  <si>
    <t>在信息技术方向学科以及拟建设人工智能专业的高校</t>
  </si>
  <si>
    <t>为了顺应国家的科技发展战略，切合产业的发展需要，探索智能产业产学研合作的新模式，ITbegin意同全国的院校一起共建人工智能课程，推进人工智能行业的建设与发展，培养新一代科技人才。</t>
  </si>
  <si>
    <t>在信息技术方向学科以及拟建设人工智能课程的高校</t>
  </si>
  <si>
    <t>此项目将与院校进行紧密合作，共同进行策划和组成讲师专家团队，为高校计算机相关专业的教师提供人工智能，大数据，云计算方向的师资培训。ITbegin充分发挥企业和高校的技术实力优势，培训模式综合理论知识、技能培训、案例实训、派遣ITbegin专业课程团队负责人，定期将具有实践意义和符合行业发展的知识传授给高校教师。</t>
  </si>
  <si>
    <t>人工智能，大数据，云计算</t>
  </si>
  <si>
    <t>根据校企双方意向，ITbegin结合自己平台优势、丰富的课程资源和专业的专家团队，大力支持院校开展实践条件建设，帮助高校搭建在线实践平台，与高校合作建设项目实战型校内实践基地。</t>
  </si>
  <si>
    <t>包括并不限于计算机、软件工程类相关专业</t>
  </si>
  <si>
    <t>北京翡翠教育科技集团有限公司</t>
  </si>
  <si>
    <t xml:space="preserve">移动互联网、网络游戏、网页开发、虚拟现实、大数据等方向
</t>
  </si>
  <si>
    <t>移动互联网、网络游戏、网页开发、虚拟现实、大数据</t>
  </si>
  <si>
    <t>翡翠教育集团产学合作教学内容和课程体系改革项目面向全国高等学校计算机科学与技术、软件工程、网络工程、物联网、艺术设计等本科及以上相关专业，与合作院校课程融合、内容共建。作为职业化人才培养解决方案的优秀企业，翡翠教育集团旨在协助院校打造产学研融合的教学模式，提供先进的人才培养方案，改进教学方法，更新教学措施，丰富教学内容，不断提升教育理念、教学能力、科研意识和科研水平，促进专业化发展，完善实用技术体系，提高教育教学质量，满足IT行业规模化、高质量的人才培养需求。</t>
  </si>
  <si>
    <t>全国高等院校计算机科学与技术、软件工程、网络工程、电子商务、信息与计算科学、电子信息工程、计算机应用与维护、数字媒体、电子商务、网络工程、艺术设计等</t>
  </si>
  <si>
    <t>计算机科学与技术、软件工程、网络工程、电子商务、信息与计算科学、电子信息工程、计算机应用与维护、数字媒体、电子商务、网络工程、艺术设计等</t>
  </si>
  <si>
    <t>翡翠教育集团产学合作师资培训项目面向全国高等学校计算机科学与技术、软件工程、网络工程、物联网、艺术设计等相关专业。作为职业化人才培养解决方案的供应商，翡翠教育集团旨在协助院校打造产学研融合的教学模式，改进教学方法，更新教学措施，丰富教学内容，不断提升教育理念和教学能力，同时引入翡翠教育集团讲师培训评审体系，以应用型专业人才培养体系建设“双师型”、“双能型”教师培养为目标，通过了解产业发展、企业技术体系和真实项目研发实践与实训，提升院校专业体系研发能力以及教师的项目和技术实践能力和实训教学水平。</t>
  </si>
  <si>
    <t>全国高等学校（本科）计算机科学与技术、软件工程、网络工程、电子商务、信息与计算科学、电子信息工程、计算机应用与维护、数字媒体艺术设计等</t>
  </si>
  <si>
    <t>翡翠教育集团面向全日制本科院校的计算机类、电子信息类（含微电子）、仪器科学类、自动化类、机械类、电气类等专业，特别是应用型本科转型试点高校，通过合作建设符合互联网+时代需求的各类基础教学实验室、专业教学实验室、双创实践基地，引入国际先进实践教学理念，优化实践体系，丰富实践环节培养方案，拉近产学距离，提升育人质量。</t>
  </si>
  <si>
    <t>电子信息类、计算机类、仪器科学类、自动化类、机械类、软件科学类和电气类等专业优先</t>
  </si>
  <si>
    <t>电子信息类、计算机类、仪器科学类、自动化类、机械类、软件科学类和电气类专业</t>
  </si>
  <si>
    <t>在教育部指导下，结合翡翠教育集团在创新创业教育方面积累的经验，面向全国高等学校，致力于协助高校开展创新创业教育改革，打造产学研创相融合的新型人才培养模式。协助学校开发创新创业理论教学与实践过程相结合的内容，校内校外资源相结合，高校教师与企业导师共同参与开发和指导实践，高校大学生参加创新创业训练营和活动。创新创业教学改革项目，旨在促进创新创业教育的新方法、新方式的探索。</t>
  </si>
  <si>
    <t>移动互联网、网络游戏、网页开发、虚拟现实、大数据等方向</t>
  </si>
  <si>
    <t>翡翠教育集团产学合作创新创业联合基金项目面向全国高等学校优秀的学生创新创业团队。作为职业人才培养解决方案的优秀企业，翡翠教育集团旨在通过提供创新创业基金的方式，鼓励学生提高技术创新意识，锻炼专业技术能力，提高职业综合素养，培养校园创业热情，同时支持学校创新创业教学资源建设和教育改革。</t>
  </si>
  <si>
    <t>优先考虑移动互联开源技术、电子商务领域以及艺术设计方向的创新创业项目</t>
  </si>
  <si>
    <t>移动互联开源技术、电子商务领域以及艺术设计方向</t>
  </si>
  <si>
    <t>北京和欣运达科技有限公司</t>
  </si>
  <si>
    <t>联合全国高校，围绕建筑电气与智能化、电气工程及其自动化、建筑设备与能源工程、BIM+能源管理云服务、物联网、自动化等相关专业在新结构、新模式、新质量及新体系上探索新工科教育实施模式。</t>
  </si>
  <si>
    <t>建筑电气与智能化、电气工程及其自动化、建筑设备与能源工程、BIM+能源管理云服务、物联网、自动化等相关专业</t>
  </si>
  <si>
    <t>本项目建设内容包含但不限于以下4项：专业建设与改革、课程体系升级创新、项目实训改革、教学资源及平台建设。目标是协助高校打造产学研融合的教学模式，提供先进的人才培养方案，改进教学方法，更新教学模式，丰富教学内容，不断提升教育理念、教学能力、科研意识和科研水平，促进专业发展，接轨行业前沿技术，提高教育教学质量，满足建筑智能化行业规模化、高质量的应用型人才培养需求。</t>
  </si>
  <si>
    <t>与全日制高等院校围绕建筑电气与智能化、电气工程及其自动化、建筑设备与能源工程、BIM(建筑信息化)、物联网（物联网能源管理、智能家居）、自动化等相关专业建设联合实验室。以产教融合的形式，建立用人单位、学校教学团队的紧密型合作关系，企业人员与学校团队教师、学生共同参与的人才培养模式系统。搭建“实验室＋实践基地”递进的“学做合一”的产学研教学平台，形成“教与学紧密结合、理论与实践紧密结合、学校与企业紧密结合+全面素质教育”的教育模式。</t>
  </si>
  <si>
    <t>北京学佳澳软件科技发展有限公司</t>
  </si>
  <si>
    <t>此项目主要面向高校，围绕培养创新性复合型人才为目标，由学佳澳提供资金、资源、技术、师资等方面的支持，根据院校实际情况，与高校开展师资培训、专业建设、合作就业等多元化的合作模式，以实现对学生进行全方位培养的目的。</t>
  </si>
  <si>
    <t>包括但不限于大数据、软件开发、网络安全、数据库管理等</t>
  </si>
  <si>
    <t>面向高校计算机类、信息类、电子类相关专业，围绕培养创新性复合型人才为目标，由学佳澳提供资源、技术、平台、软件等支持，根据院校实际需求建设联合实验室、实践基地等。高校和企业共同制定有关管理制度，共同加强学生实习实训过程管理，不断提高实习实训效果和质量。</t>
  </si>
  <si>
    <t>青岛英谷教育科技股份有限公司</t>
  </si>
  <si>
    <t>由高校与企业合作，面向5大专业群所涉29个专业教师，组织教师学习英谷教育理论及实践相结合教材，培训内容理论与实践相结合，线上与线下相结合，使教、学、研紧密结合，通过参加企业教师培训、实践见习，提升授课水平、实验设备操作水平及项目实施经验，本项目致力于提升教师的工程实践能力和教学水平，充分发挥和挖掘专业资源的功能与价值，促进专业教学实质性改革，推动高校双师型教师培养。</t>
  </si>
  <si>
    <t>面向全国本科类高等学校支持信息技术类、工业自动化类、金融财务类、电子商务类、外语类共5个专业群共26个相关专业的教师</t>
  </si>
  <si>
    <t>5个专业群共26个相关专业</t>
  </si>
  <si>
    <t>面向5大专业群所涉29个专业高校学生，由企业提供资金支持和项目研究方向，并安排企业与高校导师进行指导；学生自主组建团队面向企业申报；高校按照大学生创新创业训练计划的要求对项目进行日常管理，能够产生一定的经济或社会价值。</t>
  </si>
  <si>
    <t>面向全国本科类高等学校支持信息技术类、工业自动化类、金融财务类、电子商务类、外语类共5个专业群共26个相关专业</t>
  </si>
  <si>
    <t>天津滨海迅腾科技集团有限公司</t>
  </si>
  <si>
    <t>面向全国高等院校校企共建产业学院（计算机科学与技术、软件工程、网络工程、信息与计算科学、物联网、大数据、数字艺术、虚拟现实VR、电子商务等专业）解决企业参与人才培养积极性不高的问题。通过新工科人才协同培养模式创新，探索校企融合开展新工科专业才培养方案编制、课程体系构建、教学资源与平台建设、课程教学实施、教学管理、质量监控的新模式，解决教学内容与实际生产脱节、教学过程与生产过程脱节，学生工程能力培养与产业需求不匹配的问题。</t>
  </si>
  <si>
    <t>计算机科学与技术、软件工程、网络工程、信息与计算科学、物联网、大数据、数字艺术、虚拟现实VR、电子商务等专业</t>
  </si>
  <si>
    <t>面向全国高等院校计算机类、电子商务类、艺术设计类相关（计算机科学与技术、软件工程、网络工程、信息与计算科学、物联网、大数据、数字艺术、虚拟现实VR、电子商务等专业）专业，设计开发应用型人才培养新思路。通过多个技术方向的课程资源建设项目；通过建设一批高质量的教学资源，促进高校在线实验教学创新改革，推广优秀课程，加速学科建设。全面助力高校人才培养改革与创新。</t>
  </si>
  <si>
    <t>面向全国高等院校计算机类、电子商务类、艺术设计类（计算机科学与技术、软件工程、网络工程、信息与计算科学、物联网、大数据、数字艺术、虚拟现实VR、电子商务等专业）相关专业，企业提供软、硬件设备或平台，在高校建设联合实验室、实践基地等企业模拟仓式实践教学基地，并开发有关的实验教学资源，提升实践教学水平。</t>
  </si>
  <si>
    <t>他拍档电商集团</t>
  </si>
  <si>
    <t xml:space="preserve">项目面向全国高校电子商务、国际贸易、商务英语、物流等专业。课程体系基于“跨境电商人才标准”及“跨境电子商务专业培养方案”进行建设。
对“电子商务原理”“跨境贸易实务”“外贸英语”等课程群的教学内容进行重构，以构建“阶梯式”培养模式相适应的课程体系，用以提高跨境电商相关课程的教学效果，
院校根据自身专业特色和教学实际，结合他拍档集团提供的教学资源，研究和修订相关专业课程体系。
</t>
  </si>
  <si>
    <t>外语、电子商务、国际贸易等跨境电商相关专业。</t>
  </si>
  <si>
    <t>由他拍档集团集中和区域性结合的方式,开展师资培训项目，通过在线学习、技术培训、交流研讨、参观体验等形式，了解跨境电商发展和应用，掌握利用新型工具改善教学形式及效果的方法，提高工程实践能力及教学水平。同时与合作高校联合举办师资培育与专业（课程）建设研讨班，支持高校教师的课程建设和人才培养工作。</t>
  </si>
  <si>
    <t>以培养跨境电商方向应用型优质人才为目标，面向全国高校电子商务、国际贸易、商务英语、物流等专业，通过三段式培养模式：课程实训、项目实训和企业实训等一系列举措，落实实习学生的专业培训、软技能培训及企业导师，实习档案设立；依托他拍档庞大的企业客户资源及合作伙伴群，提供实习学生在企业完成本科或硕士毕业设计的条件；推行针对各类实习学生的活动，包括优秀实习生的评选，实习生讲座等，达到协同育人用人的目的。</t>
  </si>
  <si>
    <t>由他拍档集团与高校合作在校内建立校园本地化运营服务中心，以跨境电商为切入点，面向全国高校电子商务、国际贸易、商务英语等专业，为学生创业团队提供创业孵化服务，包括办公场地和设施设备、特色商品、企业项目、企业导师等，切实解决跨境电商相关专业学生教学实践与创新创业问题。中心支持自由项目创业，也可以帮助学生团队对接项目，鼓励学生以各种方式参与创新实践与创业体验，打造具有创新意识、创意思维、创业精神的团队，提高学生就业创业竞争力。</t>
  </si>
  <si>
    <t xml:space="preserve">创新创业课程建设：以理论+实训+真实店铺实操的培养模式，支持高校建设跨境电商创新创业教育课程体系、实践训练体系（含教学实践）等； 
创新创业教学改革：起示范作用的促进大学生创新创业人才培养的教学改革探索与创新实践；
</t>
  </si>
  <si>
    <t>北京正保育才教育科技股份有限公司</t>
  </si>
  <si>
    <t>该项目面向高校创新创业教师，将围绕创新创业教育教学、创新创业大赛指导、创新创业项目指导等与学校合作举办师资培训与课程建设研讨班，协助提升一线教师的教学技术和课程建设水平。</t>
  </si>
  <si>
    <t>不限专业</t>
  </si>
  <si>
    <t>该项目面向学校所有专业，基于高校创业就业工作的开展，依托正保育才常态化模拟公司项目，与高校合作建设联合实训室、实训中心、实践基地等，凭借模拟公司实训技术，通过与全球模拟公司联合体中多个国家间的模拟交易，开展真实岗位训练，提升学员的就业能力。同时正保育才结合公司业务情况，为优秀学生提供企业实习机会。</t>
  </si>
  <si>
    <t>该项目面向高校所以专业，支持高校建设基于创新创业教育、创客空间、联合实践教育基地、孵化基地、示范创新创业学院的建设和开发，形成相应的教材、课程、导师、方案等资源。</t>
  </si>
  <si>
    <t>武汉新天达美环境科技股份有限公司</t>
  </si>
  <si>
    <t xml:space="preserve">（一）实践条件和实践基地建设项目
（1）建立企业与高校合作的实训基地
围绕环境工程、给排水工程、环境科学与工程、水质科学与技术、环境科学、水文学及水资源等相关专业，建立高校与企业合作的真实岗位实训基地，实现校企合作由单一的人才培养向人才培养。
（2）建立水环境工程实验室
面向环境工程、给排水工程、环境科学与工程、水质科学与技术、环境科学、水文学及水资源等专业方向,以物联网为依托，联合高校共建水环境工程实验室，开展流域水环境综合整治技术研究、水污染控制、废水处理工艺、污染底泥处理工艺、污水处理物联网等技术研究，以解决当前水环境污染和保护的关键技术问题。
</t>
  </si>
  <si>
    <t>环境工程、给排水工程、环境科学与工程、水质科学与技术、环境科学、水文学及水资源等专业方向</t>
  </si>
  <si>
    <t>拟设立2个项目。围绕污泥减量化和资源化利用、湖泊河流水质净化及生态修复、污水净化处理装置研发、污水处理的物联网技术、工业废水污水处理技术等方向，通过项目研究和开发，锻炼学生创新、创业能力和实践能力，提升综合素养。针对学校相关的个人和团队，结合公司的技术优势和资源进行项目过程指导，对有价值的项目进行孵化。</t>
  </si>
  <si>
    <t>环境科学与工程类、机械类、电气类、自动化类、化工类、物联网类、仪器类等专业等理工类专业</t>
  </si>
  <si>
    <t>安徽省科大奥锐科技有限公司</t>
  </si>
  <si>
    <t xml:space="preserve">     项目建设针对传统教学管理手段下在实验课前预习、课堂教学、课后复习与交互、实验报告、实验考试等教学环节中制约实验教学质量提升瓶颈问题，研究开发虚拟仿真实验资源及虚实结合的实验教学环节系列管理系统，通过信息化手段改造实验教学环节，改革传统的实验课程教学模式，创建适应学生自主学习的教学环境，切实提高实验教学效果、教学管理与服务水平；重点支持涉及高危或极端的环境、实验存在不可及或不可逆的操作、高成本、高消耗、大型或综合训练实验项目的虚拟仿真资源开发；数字化实验报告标准模板开发；实验教学管理系统设计开发。
    项目面向全日制高等院校，各实验教学中心、校级实验教学管理部门。</t>
  </si>
  <si>
    <t>面向全日制高等院校，物理、化学、电工电子、机械、医学、土木、化工、材料、文综等各实验教学中心，校级实验教学管理部门。</t>
  </si>
  <si>
    <t>物理、化学、电工电子、机械、医学、土木、化工、材料、文综</t>
  </si>
  <si>
    <t>上海乐龙人工智能软件有限公司</t>
  </si>
  <si>
    <t xml:space="preserve">面向专业：物流管理，物流工程、工业工程
对象：本科生，研究生
</t>
  </si>
  <si>
    <t>物流工程，物流管理</t>
  </si>
  <si>
    <t>面向专业：物流管理，物流工程、工业工程</t>
  </si>
  <si>
    <t>建设内容：1、物流系统仿真初级工程师 2、物流系统仿真中级工程师3、物流系统仿真高级工程师
物流系统仿真技术资格认证培训分为初级、中级、高级三个档次，逐级递进。凡是按照不同能力水平的培训课程大纲要求，学习完成培训课程全部计划，熟练掌握相应技术能力，并通过认证培训课程考核的人员，均可获准颁发“物流系统仿真技术资格证书”（初级或中级，高级）。</t>
  </si>
  <si>
    <t xml:space="preserve">面向专业：物流管理，物流工程、工业工程
对象：教师
</t>
  </si>
  <si>
    <t>青岛若贝电子有限公司</t>
  </si>
  <si>
    <t>本项目以人才培养，重构人才体系，基于时代和未来卓越工程为主，重点以理论和实践相结合。培养学生开发能力和增强学生动手能力，丰富实践教学知识体系，缩短理论教学周期；从教学内容及结构上调整学科专业设置不灵活，滞后于市场和产业发展需求的现状，提升学生创新实践能力，弥补现阶段集成电路产业发展亟需的新型高端工程科技人才短板，推动全新教学模式改革，建设理论与实践并重的集成电路方向新工科。</t>
  </si>
  <si>
    <t>涉及专业：微电子(集成电路设计)、机器人、人工智能专业。
涉及产业：人工智能、机器人、图像处理、AI芯片、集成电路芯片设计、FPGA应用案例设计等。</t>
  </si>
  <si>
    <t>待定</t>
  </si>
  <si>
    <t>本项目基于EDA工具Robei可视化芯片设计软件和平台与高校开展集成电路人才培养。数字电路课程改革，数字EDA设计，FPGA，SOPC，计算机原理，数字信号处理等电子类相关课程，以及新建的集成电路、人工智能等相关专业。理论与实践一体化，以实践和理论结合教育，通过课程、实验、项目实战的建设与改革，推动高校更新教学内容、完善课程体系、建立健全教学课程.建立满足IC行业市场需求的教育教学课程体系。</t>
  </si>
  <si>
    <t>涉及专业：电气工程、自动化、电子信息、集成电路、机械电子等理工类专业。
涉及产业：人工智能、机器人、图像处理、AI芯片、集成电路芯片设计、FPGA应用案例设计等。</t>
  </si>
  <si>
    <t>待定电气工程、自动化、电子信息、集成电路、机械电子等理工类专业</t>
  </si>
  <si>
    <t>本项目通过校企合作重构人才培养方案体系中部分内容，将FPGA与集成电路设计动手实践与创新创业深度融合，通过校企共同筹备高校集成电路基础类课程以及双创类课程的师资培训项目，共建新的面向教师的培训课程，进行创新创业导师培训，为工程教育注入活力。培训内容：“数字集成电路发展和人才培养”、“校企合作和创新智能项目”、“SOC 架构设计技术”、“7天搞定FPGA”等等。</t>
  </si>
  <si>
    <t>电气工程及其自动化、电子信息类、集成电路类、机械电子类等理工类专业</t>
  </si>
  <si>
    <t>本项目通过提供相关专业所需Robei集成电路设计软件实践教学平台，建设符合集成电路紧缺人才需求的校企联合基础教学实验室、专业教学实验室、双创实践基地，促进相关专业与企业合作重构教学内容，优化实践体系，丰富培养方案，拉近产学距离，提升育人质量。</t>
  </si>
  <si>
    <t>涉及专业：全国高等学校计算机类、电子信息类、集成电路、电气类等理工类专业。
涉及产业：人工智能、机器人、图像处理、AI芯片、集成电路芯片设计、FPGA应用案例设计等。</t>
  </si>
  <si>
    <t>计算机类、电子信息类、集成电路、电气类等理工类专业</t>
  </si>
  <si>
    <t>通过项目实施，使学生快速掌握ASIC/FPGA/SoC/IC设计基本流，进行可实施的创新创业教育改革。以2014-2017年Robei创新创业训练项目成功经验为基础，挖掘学生创新能力，拓展创新思维，激发学生创新潜质，培养集成电路设计精英。</t>
  </si>
  <si>
    <t>北京新大陆时代教育科技有限公司</t>
  </si>
  <si>
    <t>围绕目前物联网相关专业领域，包括物联网、大数据、工业物联网、智能制造、人工智能、虚拟仿真等专业</t>
  </si>
  <si>
    <t>围绕当前的产业技术热点，面向高校有关院系，提供软、硬件设备或平台，在高校建设联合实验室、实践基地等，拟在教学创新、科研创新和应用创新等方面展开深入合作，与合作高校一起探索构建创新创业人才培养体系。</t>
  </si>
  <si>
    <t>无锡极客信息技术有限公司</t>
  </si>
  <si>
    <t>面向计算机、软件工程等专业，设立示范课程项目5项。拟支持的方向包括“人工智能”、“大数据”、“JAVA软件开发”、“WEB前端”。</t>
  </si>
  <si>
    <t>计算机、软件工程等专业</t>
  </si>
  <si>
    <t>面向计算机、软件工程等专业，成立师资培训项目10项。拟支持的方向包括“人工智能”、“大数据”、“JAVA软件开发”、“WEB前端”。</t>
  </si>
  <si>
    <t>计算机科学与技术、软件工程、网络工程、电子商务、信息与计算科学、电子信息工程、计算机应用与维护、数字媒体、电子商务、网络工程等本科及以上相关专业</t>
  </si>
  <si>
    <t>面向全日制本科院校计算机类和电子信息类等相关专业的在校本科生。</t>
  </si>
  <si>
    <t>安徽嘉泽电子科技有限公司</t>
  </si>
  <si>
    <t xml:space="preserve">1. 产学合作人才培养模式创新
校企双方共建以学生“双创”能力培养为核心的校级跨院系创新人才培养模式，由企业提供经费、平台、教学资源等支持，针对目前热门前沿领域，面向多学院、多学科、多学历层次的部分优秀学生，以新产业结构定义人才结构，校企合作制定适应产业发展需求的培养方案，通过创新课程体系、加强实习实训、研究并孵化科技创新项目、组织科技创新竞赛等多元化形式开展人才交叉贯通试点培养，推动“新工科”人才工程实践能力和创新创业意识的培养，促进高校创新创业教育改革。
</t>
  </si>
  <si>
    <t>所有工科类</t>
  </si>
  <si>
    <t>所有工科类专业</t>
  </si>
  <si>
    <t>拟设立5个项目。为解决医学专业、心理学专业、马克思主义哲学专业学科实验教学中所遇到的难以开展实验的困境，将由安徽嘉泽公司提供对应专业的软件与硬件系统，申报单位相关专业老师根据专业的培养计划，进行实践教学，并提供对应的教学应用数据。</t>
  </si>
  <si>
    <t>医学专业、心理学专业、马克思主义哲学专业</t>
  </si>
  <si>
    <t>医学、心理学、马克思主义哲学</t>
  </si>
  <si>
    <t>拟设立1个项目。协同创新构建实践教学质量评价信息化体系，响应国家新工科建设的号召，与高校合作，以积极应对行业变化、培养未来产业人才、提升实践教学质量为理念，面向实验课程、实习实训、课程设计、毕业设计、大创项目、竞赛等实践教学各个环节，以部分典型性理科、工科专业为试点，校企协同研究符合未来产业发展需求的实践教学质量评价标准，构建符合实践教学和新工科人才发展规律的实践教学质量评价模型，并通过建设实践教学质量评价系统实现实践教学质量监控的全程化、科学化和透明化，通过大数据分析实现对实践教学质量的持续监测和动态分析，为实践教学水平的提升和新工科人才培养模式的推广提供数据支撑。</t>
  </si>
  <si>
    <t>拟设立1个大项目。深化产学研合作对接，共促大学生创新创业。通过该项目，提高创新创业实训效果和质量，落实创新创业成果孵化，搭建宣传展示平台。校企双方合作进一步推动创新成果进入市场，释放高校创新活力，使科技成果向企业、产业端转移扩散。校企联合向在校生提供科研创新项目，共同举办创新创业竞赛，共建“互联网+”大环境下的创新创业课程，搭建学生创客社团，举办创新创业项目成果展等活动，联合开展创新创业见习、实习等实践活动，培养和提升学生的创新意识、创新精神和创新创业能力。</t>
  </si>
  <si>
    <t>北京建谊投资发展（集团）有限公司</t>
  </si>
  <si>
    <t>利用北京建谊投资发展（集团）有限公司多年来在BIM项目中的实践、研发以及在装配式建筑设计、施工中的经验，联合多家软件企业共同打造适合院校教学使用的工程数字化人才培养精品专业课程，推动国家建筑产业现代化人才梯队建设，促进国家建筑两化融合的落地实施。</t>
  </si>
  <si>
    <t>住宅产业化方向、装配式建筑设计、装配式建筑施工管理、建筑信息化技术</t>
  </si>
  <si>
    <t>建筑学、工程管理、工程造价、土木工程技术等相关专业</t>
  </si>
  <si>
    <t>利用北京建谊投资发展（集团）有限公司多年的BIM及装配式建筑设计、施工项目经验，为高校培养一批有实践操作经验的、懂BIM、懂装配式建筑的师资团队，推动国家建筑产业现代化战略的落地与实施；</t>
  </si>
  <si>
    <t>北京沃赢科技股份有限公司</t>
  </si>
  <si>
    <t>拟设立4个项目。沃赢科技产学合作新工科建设项目面向全国高等学校计算机类、软件工程类、信息与计算科学类、数字媒体类等专业，通过支持虚拟现实相关专业的建设，可建设包括VR虚拟现实全景动画师、VR虚拟现实开发工程师、VR虚拟现实全景影视大师、VR虚拟现实全景界面与UI设计师等四个专业，支持专业实验室建设，专业课程资源建设，推进在线学习和教学管理平台资源共享开展师资培训，促进相关专业（专业群）建设，培养适应产业发展需要的应用型技术技能人才。</t>
  </si>
  <si>
    <t>计算机类、软件工程类、信息与计算科学类、数字媒体类等</t>
  </si>
  <si>
    <t>计算机类、软件工程类、信息与计算科学类、数字媒体类</t>
  </si>
  <si>
    <t>推动以项目驱动型理念的教材改革，联合开发教材；开发数字化教学资源，基于沃赢科技的在线教育平台，联合打造一批体现专业特色的精品VR课件、推进高校MOOC教学改革。</t>
  </si>
  <si>
    <t>建设专业实验室，为方便学校讲师专业性的研究及展示与培训工作、提升培训教学质量研究、并带领学生定期研究教学使用、并可为VR学习的学生提供学习测试实验等工作条件。</t>
  </si>
  <si>
    <t>建设创客实验室，培养校方教师自行研发VR课件，为高校教学改革创造必要的工作条件。</t>
  </si>
  <si>
    <t>配合VR创客实验室建设项目，围绕当前的产业技术热点，协助提升一线教学教师的技术和课程建设水平，协助培养专业骨干教师自行制作VR课件，将热点新技术应用于教学实践。借助沃赢科技多年的经验，向全国广大院校及附属机构开展VR师资培训项目。培训内容主要为以线上视频课程与线下培训活动相结合的模式开展。线上学习利用沃赢科技学习平台，提供在线学习、在线直播、在线测评、在线答疑等服务。线下学习为集中短训，同时为高校教师提供到企业挂职锻炼、参与企业真实项目的机会。</t>
  </si>
  <si>
    <t>大工（青岛）新能源材料技术研究院有限公司</t>
  </si>
  <si>
    <t>本项目面向高校理工科院系的教师，围绕现在高校科技成果脱离市场，多数无法进行转化的现状，通过教改项目加强高校在科技成果产业化方面的课程设置，制定与之相适应的人才培养方案，建立配套的教学内容和课程体系，丰富实践教学资源，从教学源头上促进科技成果产业化走进企业、深度贴近市场，改变高校和科研院所教学内容和课程只讲理论不谈转化的瓶颈问题，为科技成果产业化的实施培养相关人才。</t>
  </si>
  <si>
    <t>高校理工科院系的老师，以自身专业所涉及行业发展现状、趋势以及科技成果产业化为主要教学内容（含教学实践）</t>
  </si>
  <si>
    <t>理工科</t>
  </si>
  <si>
    <t>实践条件和实践基地建设项目是面向高校材料、机械、电气、冶金等学院，通过建立实践基地，为学生提供实习实训岗位（包括时间、期限、地点、数量、岗位、待遇等），高校和企业共同制定有关管理制度，共同加强学生实习实训过程管理，通过在企业实习实训，增强学生对自己专业相关行业技术的深入认识，使学生能够掌握行业中必要的技术知识，同时能够让实习实训学生对自己未来的职业进行提前规划。</t>
  </si>
  <si>
    <t>材料、机械、电气、冶金</t>
  </si>
  <si>
    <t>本项目主要是面向材料、机械、电气、冶金、知识产权等相关专业在校学生，为学生提供虚拟工程实验室、仿真软件的使用平台，通过仿真项目的开展增强对仿真创新应用和工业技术的理解，增强学生综合运用已有的知识、信息、技能和方法，在学习创造的过程中提出新方法、新观点的思维能力，同时，协助项目组挖掘和培育高价值专利群。</t>
  </si>
  <si>
    <t>材料、机械、电气、冶金、知识产权</t>
  </si>
  <si>
    <t>西安启光信息技术有限责任公司</t>
  </si>
  <si>
    <t>主要面向泛IT类专业群及数理统计类专业的教师，旨在建设创新型“学、研、训、产”四位一体的IT人才培养模式，成为全国范围内校企合作培养工程型、应用型人才的典范；通过新的工程教育模式，对学生进行全方位综合素质教育，为学生提供与本专业对口的、更高层次的就业及创业机会。完成大数据行业应用教育课程体系构建，推动高校更新教学内容、完善课程体系，进行教材、课件方面开发与出版。</t>
  </si>
  <si>
    <t>包括并不限于软件工程、计算机科学与技术、网络工程、信息与计算科学、物联网工程、电子信息、通信工程、电子商务、人工智能等专业</t>
  </si>
  <si>
    <t>IT类专业群及数理统计类专业</t>
  </si>
  <si>
    <t>面向全国高等学校计算机、软件工程、电子商务类相关专业教师，引入启光信息大数据专业体系研发经验和成果以及启光信息培训评审体系，专业领域涉及大数据技术、数据分析与挖掘、人工智能技术培训、经验分享、项目研究等方面，通过了解产业发展、企业技术体系和真实项目研发实践与实训，提升院校专业体系研发能力以及教师的项目和工程实践能力和实训教学水平。</t>
  </si>
  <si>
    <t>包括并不限于软件工程、计算机科学与技术、网络工程、信息与计算科学、物联网工程、电子信息、通信工程、电子商务、数据科学、统计、大数据技术、人工智能等专业</t>
  </si>
  <si>
    <t>面向全国高等学校计算机科学与技术、软件工程、网络工程、物联网、数字艺术等本科及以上相关专业，针对目前高校大数据、数据分析与挖掘专业实验室建设现状，与合作院校共建启光大数据与搞笑大数据联合实验室，同时与合作院校课程融合、内容共建，共建校内校外实践基地。通过企业真实项目或技术岗位实习实训，提升院校实践教学体系建设水平，提高教育教学质量，满足IT行业规模化、高质量的人才培养需求。</t>
  </si>
  <si>
    <t>计算机科学与技术、软件工程、网络工程、物联网、大数据、数据科学、人工智能、信息工程等本科及以上相关专业</t>
  </si>
  <si>
    <t>针对高校创新创业或相关培养工作，围绕IT产业高新技术，以启光大数据技术体系为核心，将创新创业实践教育与大学生创业孵化基地建设和创新创业竞赛项目相结合，从云计算、大数据、人工智能、深度学习等课程方向，到“创新-创意-创业”的三创平台，打破院系间壁垒，进行跨学科的专业选修，共同推动计算机、理学类、金融类、信管类、物联网等大数据创新创业的人才培养。</t>
  </si>
  <si>
    <t>云计算、大数据、人工智能、深度学习等课程方向</t>
  </si>
  <si>
    <t>创新创业或相关专业大学生实习实训负责人</t>
  </si>
  <si>
    <t>华清远见教育集团</t>
  </si>
  <si>
    <t>计算机类、电子信息类、电子商务类</t>
  </si>
  <si>
    <t>华清远见产学合作师资培训项目面向全国高校的计算机科学与技术、软件工程、网络工程、电子商务、物联网、数字媒体类等学院，由华清远见与高校，针对学校师资培养需求，共同沟通设计。师资培训项目，由高校组织实施，华清远见负责定期开展技术培养、经验分享等工作，以符合市场专业人才培养体系建设为目标，共同提升教师的教学实力和实践能力及技术水平，真正达到术业有专攻，从而培养出更多优秀的学生。</t>
  </si>
  <si>
    <t>华清远见实践条件和实践基地建设项目，将围绕产业热点技术，针对嵌入式、智能硬件、物联网、VR/AR、大数据、移动互联网等技术，面向高校相关专业，与合作院校共建创新实践基地、实训实习基地、校内实验室等，提供实验设备、实训方案、项目案例、实训大纲、配套课件等支持，帮助高校降低教学难度，帮助学生体验企业真实的工作场景和研发需求，初步掌握一线研发岗位的最新技术和关键点，引领学生重视企业标准工作流程及开发规范，提升高校学生的整体技术实战水平，提高学生就业能力，培养符合行业真正需求的实战型技术人才。</t>
  </si>
  <si>
    <t>北京市商汤科技开发有限公司</t>
  </si>
  <si>
    <t>根据《教育部办公厅关于推荐新工科研究与实践项目的通知》中的要求，新工科建设项目将利用商汤科技的学术优势，结合高校院系的教学基础和丰富经验，面向人工智能、计算机视觉、深度学习等相关领域，建立结合基础知识普及、进阶理论学习、高级应用及实践等一系列阶段性的人才培养模式，并开展相应的课程设计， 推进科教结合、产学融合的教学体系改革，建立校企联合协同育人新模式。</t>
  </si>
  <si>
    <t>【专业】计算机科学类，软件工程类，电子信息类，人工智能等专业；
【领域】人工智能、计算机视觉、深度学习、并行计算、自动驾驶等</t>
  </si>
  <si>
    <t>全国全日制本科院校中相关专业的教师</t>
  </si>
  <si>
    <t>商汤科技将根据高校在计算机视觉、深度学习、人工智能等领域的实践教学建设现状，向指导教师提供一定的技术、资金支持，开设或优化软硬件结合的实践教学课程，改善现有实践教学条件，并向学生提供项目实训机会，以便学生由浅入深地进行学习，将理论知识应用到工程实践，更好地切合企业对人才的实际需要。</t>
  </si>
  <si>
    <t>广州致仪计算机软件科技有限公司</t>
  </si>
  <si>
    <t>通过支持相关专业与高校开展产学合作协同育人项目，开发以“易财税资源共享管理平台”及其配套教学资源作为教学改革的有效途径，打造适应学生自主学习、自主管理、自主服务需求的智慧课堂。推动形成支持学生随时可学、随处可学的泛在化学习新环境。推动教学模式改革，优化课程体系，提升教学质量，培养适应产业发展需要的高质量、复合型人才。建设成果及资源通过易财税平台向社会开放，任何高校均可借鉴用于教学，学生用于自学及实训。</t>
  </si>
  <si>
    <t>财经学院、经管学院、信管学院等财会类、经管类、信息软件类相关专业。</t>
  </si>
  <si>
    <t>财会类、经管类、信管类相关专业</t>
  </si>
  <si>
    <t>以提高教师实践能力和教学水平为目标，面向高等院校的会计类、财务管理类、审计类、税务类等专业方向的青年教师，由广州致仪联合国内知名高等学校（或意向合作的其他高校）牵头共建财会方向的师资培训项目，其他学校参与培训； 开设会计最新实务知识、会计实务能力提升、财会技能教学相关的培训课程，接受教师申请到本公司参与会计实务流程、管理会计实训项目的研发设计。</t>
  </si>
  <si>
    <t>面向高等院校的会计类、财务管理类、审计类、税务类等跨专业方向，合作建设基于业/财/税一体化的国家级或省级示范性虚拟仿真实验教学项目建设、改造、运行及维护。
1、利用该基地作为大学生实习实训平台承载大学生的实训，推荐优秀学员到企业参加实习。
2、引导课程教师开发配套软件及平台相应的教学资源。</t>
  </si>
  <si>
    <t>面向财会类、经管类、信管类相关专业</t>
  </si>
  <si>
    <t>促进学生创新创业意识普及和创新创业能力培养。
1、支持高校教师或学生将广州致仪新技术融入到高校创新创业教学与开发。
2、支持高校教师及学生将软件及平台开发经验应用于新型教学软件及平台的开发。
3、共同成立覆盖该地区的易财税大数据共享中心，中心依托师生的技术和知识为该地区的中小企业服务。
4、共同建立一支企业“真账”处理及研发团队，共建团队，平台撮合会计师事务所、代账公司对接高校共同培养学生的实践综合能。</t>
  </si>
  <si>
    <t>面向计算机科学与技术学院、营销类、财会类、经管类、信管类相关专业</t>
  </si>
  <si>
    <t>面向计算机、营销类、财会类、经管类、信管类相关专业</t>
  </si>
  <si>
    <t>睿亚训</t>
  </si>
  <si>
    <t>此项目主要面向全国高等本科院校大数据技术相关专业方向，由睿亚训提供经费和资源支持高校的新工科研究与实践，根据产业和技术最新发展的人才需求，校企合作办学、合作育人、合作就业、合作发展，深入开展多样化探索实践，形成可推广的新工科建设改革成果。</t>
  </si>
  <si>
    <t xml:space="preserve">面向全国高等本科院校大数据技术相关专业方向。
</t>
  </si>
  <si>
    <t>大数据技术相关专业</t>
  </si>
  <si>
    <t>面向全国高等本科院校计算机类和电子信息类专业及大数据技术相关专业方向，如云计算、大数据、软件开发、移动开发等，与院校共同合作，根据所在院校的生源和师资等实际情况，结合睿亚训提供的教学资源，推动高校完善教学内容、优化课程体系、提升教学质量，通过课程、实训、课程设计的建设与改革，推动高校更新教学内容、完善课程体系，建成能够满足行业发展需要、可共享的课程资源并推广应用。</t>
  </si>
  <si>
    <t>面向全国高等本科院校计算机类和电子信息类专业及大数据技术相关专业方向，如云计算、大数据、软件开发、移动开发等。</t>
  </si>
  <si>
    <t>计算机类和电子信息类专业及大数据技术相关专业方向</t>
  </si>
  <si>
    <t>面向全国高等本科院校计算机类和电子信息类专业及大数据技术相关专业方向，通过师资培训，提升教师的工程实践能力和专业教学水平，以促进教学内容、课程体系、教学质量的完善、优化、提升。</t>
  </si>
  <si>
    <t>面向全国高等本科院校计算机类和电子信息类专业及大数据技术相关专业方向，与院校共同合作，联合建设实验室、实践基地，并开发有关的实验教学资源，提升实践教学水平，培养适应产业发展需要的高质量、复合型人才。</t>
  </si>
  <si>
    <t xml:space="preserve">面向全国高等本科院校计算机类和电子信息类专业及大数据技术相关专业方向，如云计算、大数据、软件开发、移动开发等。
</t>
  </si>
  <si>
    <t>上海芈咖互联网科技中心</t>
  </si>
  <si>
    <t>上海芈咖支持高校在电子商务、农村电子商务、跨境电商、互联网+创业等领域的课程建设和教学改革工作，建成一批高质量、可共享的课程体系和培养方案。</t>
  </si>
  <si>
    <t xml:space="preserve">1.项目申报人要求为高校电子商务、农村电子商务、跨境电商、互联网+创业等领域专任教师；
2.申报课程完成后需在本学校开课至少1年以上，原来已经获得省级或国家级精品课程者优先。
</t>
  </si>
  <si>
    <t>电子商务、农村电子商务、跨境电商、互联网+创业等相关研究方向教师</t>
  </si>
  <si>
    <t>师资培训项目主要面向开设电子商务、农村电子商务、跨境电商、互联网+创业等领域的高校，联合开展师资研修培训、课程项目成果与创新成果的分享推广培训，致力于提升教师的教学能力和研究水平，促进专业教学改革。</t>
  </si>
  <si>
    <t xml:space="preserve">申报人要求为高校电子商务、农村电子商务、跨境电商、互联网+创业等领域专任教师，具有一定的培训经验。
</t>
  </si>
  <si>
    <t>实践条件和实践基地建设项目面向电子商务、农村电子商务、跨境电商、互联网+创业等领域，支持高校建立校外实践基地。借助上海芈咖的客户资源和合作伙伴，增强学生岗位实践能力，实现协同育人。</t>
  </si>
  <si>
    <t xml:space="preserve">申报人所在高校设有电子商务、农村电子商务、跨境电商、互联网+创业等课程，申报人为相关专业负责人或骨干教师。
</t>
  </si>
  <si>
    <t>创新创业联合基金项目面向开展电子商务、农村电子商务、跨境电商、互联网+创业等领域创新创业活动的在校大学生。由上海芈咖提供资金支持和项目研究方向，并安排导师进行指导，提高高校人才培养质量。</t>
  </si>
  <si>
    <t>申报人为开展电子商务、农村电子商务、跨境电商、互联网+创业等领域创新创业活动的大学生个人或团队（最多不超过3人）。</t>
  </si>
  <si>
    <t>电子商务、农村电子商务、跨境电商、互联网+创业等领域创新创业活动的在校大学生</t>
  </si>
  <si>
    <t>塔普翊海（上海）智能有限公司</t>
  </si>
  <si>
    <t>新工科研究和实践项目，以当前快速发展的AR/VR技术、人工智能、机器人技术等新方向与高校在课程、教材、实验室共建等方面进行全方位的合作。新工科人才的创新创业能力培养探索；新工科个性化人才培养模式探索与实践；新工科高层次人才培养模式探索与实践。</t>
  </si>
  <si>
    <t>数字媒体、计算机、软件、电子信息、电气自动化、机电一体化、经济管理、物联网、创新创业学院及其他各院系</t>
  </si>
  <si>
    <t>教学内容和课程体系改革项目围绕目前AR增强现实及VR虚拟现实热点技术领域及在各个学科的应用。AR增强现实技术不仅是硬件设备，更是通过软件支持以及数据交互、云端交互来实现强大功能的技术。支持高校在这些领域的课程建设和教学改革工作，建成一批高质量、可共享的课程教案和教学改革方案。这些建设成果将开源开放，任何高校都可以参考借鉴用于教学和人才培养。</t>
  </si>
  <si>
    <t xml:space="preserve">实践条件建设项目以示范课程方向建立AR/VR联合实验室推动产学结合，同时以实验室为培训基地，开展课程研讨和技术培训。实践基地建设项目面向高校有关院系，在校外科技园区建设实训中心，提供学生实习实训岗位，高校和公司共同制定有关管理制度，共同加强学生实习实训过程管理，不断提高实习实训效果和质量。
</t>
  </si>
  <si>
    <t>数字媒体、计算机、软件、电子信息、电气自动化、机电一体化、经济管理、物联网</t>
  </si>
  <si>
    <t>创新创业教育改革项目主要面向高校，由塔普及其生态伙伴提供师资、软硬件条件、投资基金等，支持高校建设创新创业教育课程体系、实践训练体系、创客空间、项目孵化转化平台等，打造“AR/VR创新大赛”支持高校创新创业教育改革。</t>
  </si>
  <si>
    <t>上海曼恒数字技术股份有限公司</t>
  </si>
  <si>
    <t>本项目面向全国高等学校，由曼恒数字提供经费和技术资源，通过合作设置专业、开发课程体系、校企合作和人才培养的形式，支持航空航天、船舶与海洋工程、光电信息科学与工程、车辆工程类、智能制造、机械设计制造及其自动化等专业的新工科研究与实践，形成可推广的新工科建设成果。</t>
  </si>
  <si>
    <t>面向航空航天、船舶与海洋工程、光电信息科学与工程、车辆工程类、智能制造、机械设计制造及其自动化等相关专业</t>
  </si>
  <si>
    <t>航空航天、船舶与海洋工程、光电信息科学与工程、车辆工程类、智能制造、机械设计制造及其自动化等相关专业</t>
  </si>
  <si>
    <t>本项目面向国内高校工业制造方向相关专业的院系，由曼恒数字提供VR技术和平台的支持，申报单位根据对应专业和课程的培养计划提供项目的建设内容、功能需求分析、编写实验脚本、教学设计、软件修改或优化改进意见、实验指导书编写、专业咨询等专业课题内容服务工作，但不需要参与编程实现工作。</t>
  </si>
  <si>
    <t>面向机械设计与制造、机械设计及其自动化专业、电气及其自动化、电子工程等相关专业</t>
  </si>
  <si>
    <t>机械设计与制造、机械设计及其自动化专业、电气及其自动化、电子工程等相关专业</t>
  </si>
  <si>
    <t>本项目面向国内高校石油化工方向相关专业课程的院系，由曼恒数字提供VR技术、平台的支持，申报单位根据对应专业和课程的培养计划提供项目的建设内容、功能需求分析、编写实验脚本、教学设计、软件修改或优化改进意见、实验指导书编写、专业咨询等专业课题内容服务工作，但不需要参与编程实现工作。</t>
  </si>
  <si>
    <t>面向石油工程、资源勘查工程、勘查技术与工程、地质工程、油气储运工程、石油炼化、化学工程与工艺等相关专业</t>
  </si>
  <si>
    <t>石油工程、资源勘查工程、勘查技术与工程、地质工程、油气储运工程、石油炼化、化学工程与工艺等相关专业</t>
  </si>
  <si>
    <t>本项目面向国内高校机械学科相关方向的院系，由曼恒数字提供VR技术、平台的支持，申报单位根据对应专业和课程的培养计划提供项目的建设内容、功能需求分析、编写实验脚本、教学设计、软件修改或优化改进意见、实验指导书编写、专业咨询等专业课题内容服务工作，但不需要参与编程实现工作。</t>
  </si>
  <si>
    <t>面向机械设计制造及其自动化、工业设计、过程装备与控制工程、车辆工程、机械工程及自动化、机械电子工程、制造工程、电气自动化技术、机电一体化等相关专业</t>
  </si>
  <si>
    <t>机械设计制造及其自动化、工业设计、过程装备与控制工程、车辆工程、机械工程及自动化、机械电子工程、制造工程、电气自动化技术、机电一体化等相关专业</t>
  </si>
  <si>
    <t>本项目面向国内高校土木工程学科相关方向的院系，由曼恒数字提供VR技术、平台的支持，申报单位根据对应专业和课程的培养计划提供项目的建设内容、功能需求分析、编写实验脚本、教学设计、软件修改或优化改进意见、实验指导书编写、专业咨询等专业课题内容服务工作，但不需要参与编程实现工作。</t>
  </si>
  <si>
    <t>面向土木工程、道路与桥梁工程、市政工程、隧道工程、水利工程、工程测量等相关专业</t>
  </si>
  <si>
    <t>土木工程、道路与桥梁工程、市政工程、隧道工程、水利工程、工程测量等相关专业</t>
  </si>
  <si>
    <t>本项目面向国内高校建筑学科相关方向的院系，由曼恒数字提供VR技术、平台的支持，申报单位根据对应专业和课程的培养计划提供项目的建设内容、功能需求分析、编写实验脚本、教学设计、软件修改或优化改进意见、实验指导书编写、专业咨询等专业课题内容服务工作，但不需要参与编程实现工作。</t>
  </si>
  <si>
    <t>面向建筑学、土木工程、环境艺术设计、园林工程等相关专业</t>
  </si>
  <si>
    <t>建筑学、土木工程、环境艺术设计、园林工程等相关专业</t>
  </si>
  <si>
    <t>本项目面向国内高校医学学科相关方向的院系，由曼恒数字提供VR技术、平台的支持，申报单位根据对应专业和课程的培养计划提供项目的建设内容、功能需求分析、编写实验脚本、教学设计、软件修改或优化改进意见、实验指导书编写、专业咨询等专业课题内容服务工作，但不需要参与编程实现工作。</t>
  </si>
  <si>
    <t>面向基础医学、预防医学、临床医学、医学技术、口腔医学、中医学、护理学、药学等相关专业</t>
  </si>
  <si>
    <t>基础医学、预防医学、临床医学、医学技术、口腔医学、中医学、护理学、药学等相关专业</t>
  </si>
  <si>
    <t>本项目面向国内高校交通运输类学科相关方向的院系，由曼恒数字提供经费、VR技术、平台的支持，申报单位根据对应专业和课程的培养计划提供项目的建设内容、功能需求分析、编写实验脚本、教学设计、软件修改或优化改进意见、实验指导书编写、专业咨询等专业课题内容服务工作，但不需要参与编程实现工作。</t>
  </si>
  <si>
    <t>面向交通运输、交通工程、交通设备与控制工程等相关专业</t>
  </si>
  <si>
    <t>交通运输、交通工程、交通设备与控制工程等相关专业</t>
  </si>
  <si>
    <t>曼恒数字实践条件建设项目面向全国高等学校各专业院系（不限专业，不限院系），通过与高校联合共建VR实验中心及专业类虚拟仿真实验室，以创新教学为核心，推动高校积极探索线上线下教学相结合的个性化、智能化实验实训教学新模式，形成教育与产业相结合的示范教学，提升高校信息化实践教学水平。</t>
  </si>
  <si>
    <t>不限</t>
  </si>
  <si>
    <t>负责全校/全院VR实验室建设和管理业务的职能部门</t>
  </si>
  <si>
    <t>曼恒数字联合高校，校企双方共同制定产学结合、适应VR行业需求的专业人才培养方案和校企长效合作机制。曼恒数字将为每位参加实习实训的学生提供企业成长导师，由企业成长导师指导、培养并一起参与实际项目工作，快速提升学生的业务技能和水平，让学生能快速融入社会，提前衔接就业。
曼恒数字提供的实习实训岗位有图形开发工程师、虚拟现实开发工程师、测试工程师、文档工程师、产品支持工程师、售后技术支持工程师、销售助理、采购助理、客服助理等实习工作岗位。</t>
  </si>
  <si>
    <t>面向计算机、软件工程、物理学、数学、电子信息、市场营销、人力资源、艺术、传媒等相关专业</t>
  </si>
  <si>
    <t>计算机、软件工程、物理学、数学、电子信息、市场营销、人力资源、艺术、传媒等相关专业</t>
  </si>
  <si>
    <t>北京触角科技有限公司</t>
  </si>
  <si>
    <t>面向土木工程、机电、医学、计算机、数字媒体、艺术设计等相关专业院校。项目建设目标是基于虚实结合的MR混合现实技术，将教学知识三维可视化。触角科技免费提供支持知识三维可视化的工具软件感知Studio，以及感知MR多人协同教学系统，协助老师以最便捷的方式快速将已有专业知识内容进行MR效果的三维转换，并快速应用到教学环节中。</t>
  </si>
  <si>
    <t>土木工程、机电、医学、计算机、数字媒体、艺术设计</t>
  </si>
  <si>
    <t>土木工程、机电、医学、计算机、数字媒体、艺术设计等相关专业</t>
  </si>
  <si>
    <t>面向土木工程、机电、医学、计算机、数字媒体、艺术设计等相关专业院校。建设目标是与老师合作，共同出版支持ARVR技术的全新互联网+教材。触角科技免费提供支持知识三维可视化的工具软件感知Studio，以及互联网+教材感知云服务平台，协助老师将教材中的知识三维可视化，并通过云平台发布到学生的移动终端以及老师的教学课件软件里，方便老师与学生在课上与课后配合教材进行教学与学习。</t>
  </si>
  <si>
    <t>土木工程相关专业</t>
  </si>
  <si>
    <t>土木工程专业</t>
  </si>
  <si>
    <t>电气自动化、机电一体化相关专业</t>
  </si>
  <si>
    <t>医学专业</t>
  </si>
  <si>
    <t>计算机、软件工程、数字媒体、艺术设计等相关专业</t>
  </si>
  <si>
    <t>浙江天煌科技实业有限公司</t>
  </si>
  <si>
    <t>面向全日制本科院校电子信息类、电气类、机械类、自动化类、计算机类、能源动力类、交通运输类、土木类、化工与制药类、环境科学与工程类、仪器类、农业工程类、公安技术类、力学类、物理学类等理工科相关专业领域，重点支持新一代信息技术、智能制造、工业机器人、新能源、轨道交通、智能电网、物联网、人工智能等战略新兴产业领域，融通线下与线上两个空间，探索工程人才培养的新型教学方法，构建以学习者为中心的工程教育生态，对传统工科升级改造，对现有理科生长工科，对交叉复合专业，对新兴特色专业等开展探索和实践，发布研究报告、形成实施案例，构建系列新工科的“微专业”模式。</t>
  </si>
  <si>
    <t>面向全日制本科院校电子信息类、电气类、机械类、自动化类、计算机类、能源动力类、交通运输类、土木类、化工与制药类、环境科学与工程类、仪器类、农业工程类、公安技术类、力学类、物理学类等理工科相关专业领域，以电路、电子、嵌入式、通信、物理、光电、信号系统、自动控制、电气工程（电机、电力电子、电力系统）、液压传动、机械传动、机电一体化、数控、运动控制、建筑电气、测控仪器、环境工程、热工、化工、暖通与空调、流体力学、过程装备与控制工程等专业课程或课程群，支持开发出一系列可共享的示范课程、教改方案、示范教材、MOOC等数字化资源并推广应用，建成一批高质量、可共享的优质课程资源。</t>
  </si>
  <si>
    <t>面向全日制本科院校电子信息类、电气类、机械类、自动化类、计算机类、能源动力类、交通运输类、土木类、化工与制药类、环境科学与工程类、仪器类、农业工程类、公安技术类、力学类、物理学类等理工科相关专业领域的青年教师，拟开设现代制造、环境工程、新能源、自动化、电气工程、电子信息6个方向12期培训班，由天煌组织培训，也可以安排教师到企业实践，参与项目研发、设计等实践工作。</t>
  </si>
  <si>
    <t>面向全日制本科院校电子信息类、电气类、机械类、自动化类、计算机类、能源动力类、交通运输类、土木类、化工与制药类、环境科学与工程类、仪器类、农业工程类、公安技术类、力学类、物理学类等理工科相关专业领域，重点支持新一代信息技术、智能制造、工业机器人、新能源、轨道交通、智能电网、物联网、人工智能等战略新兴产业领域，以及传统电路、电子、嵌入式、通信、物理、光电、信号系统、自动控制、电气工程（电机、电力电子、电力系统）、液压传动、机械传动、机电一体化、数控、运动控制、建筑电气、测控仪器、环境工程、热工、化工、暖通与空调、过程装备与控制工程相关专业与高校开展创新实践研究，建设联合实践条件和实践基地。</t>
  </si>
  <si>
    <t>北京博创智联科技有限公司</t>
  </si>
  <si>
    <t>积极响应教育部高等教育司关于开展新工科研究与实践的通知精神。为深化工程教育改革，推进新工科的建设与发展，我司现决定配合高校开展新工科研究和实践，在当前快速发展的嵌入式、物联网、大数据、人工智能、机器人等新方向与高校在课程、教材、实验室共建等方面进行全方位的合作。</t>
  </si>
  <si>
    <t>嵌入式、物联网、大数据、人工智能、机器人</t>
  </si>
  <si>
    <t>计算机、电子、自动化，机电</t>
  </si>
  <si>
    <t>教学内容和课程体系改革项目面向全国高等院校嵌入式、物联网、移动互联网、大数据、云计算、工业机器人等课程和相关专业，建立双向合作机制，创立符合产业需求与促进高校专业学科发展的人才培养模式，设立资助课程项目，构建全新课程体系。重点建设和推广嵌入式系统与应用、物联网技术与应用、无线传感器网络、RFID及条码应用技术、Android移动互联网开发、云计算、大数据、工业机器人等专业和课程。</t>
  </si>
  <si>
    <t>创新创业教育改革项目面向全国高等院校高校嵌入式、物联网、移动互联网、大数据、云计算、机器人等方向和领域，建立双向合作机制，创立符合产业需求与促进高校专业学科发展的创新创业人才培养模式，设立资助课程项目，构建全新课程体系和创客空间、大学生项目孵化平台等。</t>
  </si>
  <si>
    <t>实践条件和实践基地建设项目围绕目前相关热点技术领域，包括物联网技术、嵌入式技术、移动互联网技术、教育机器人技术、工业机器人技术、大数据技术、云计算技术。支持高校在这些技术方向建设联合实训实验室，服务于高校基础教学及实验科研。同时也可以基于实验室环境开展创新创业、培训认证、课程建设等，推动高校新专业新技术方向的实践教学改革。</t>
  </si>
  <si>
    <t>北京康邦科技有限公司</t>
  </si>
  <si>
    <t>项目面向开设大数据、物联网、云计算和人工智能新工科专业的高校教师，旨在通过校企合作开展新工科人才培养和专业建设研究。包括相关专业课程体系建设及实施方案探讨；新工科课程资源建设，开发具有示范价值的、专业课程配套的视频、教材资源并加以应用共享；实践教学体系改革建设及实施研究；创新教育教学方法研究等。形成匹配产业需求的新工科专业人才培养模式，促进复合型、应用型、创新型人才培养。</t>
  </si>
  <si>
    <t>大数据、物联网、云计算和人工智能</t>
  </si>
  <si>
    <t>大数据、物联网、云计算和人工智能相关专业</t>
  </si>
  <si>
    <t>项目面向高校大数据、物联网、信息安全、云计算、电子竞技、人工智能专业教研室和专业教师，以复合型、应用型专业人才培养体系建设和“双师型”教师培养为目标，定期引入企业行业专家，开展项目实训教学案例分享、行业技术培训、教学工具使用培训和经验分享、教学方法交流探讨等工作，以线上和线下相结合的方式培养专业师资，打造更高层次的高校师资团队。</t>
  </si>
  <si>
    <t>大数据、物联网、信息安全、云计算、电子竞技、人工智能专业方向</t>
  </si>
  <si>
    <t>大数据、物联网、信息安全、云计算、电子竞技、人工智能专业</t>
  </si>
  <si>
    <t>项目面向高校计算机、软件工程、信息管理等学院，针对大数据、物联网、信息安全、人工智能、云计算、电子竞技专业和方向，由企业与院系合作共同建立相关专业实训室、创新创业实训中心，配套企业的软硬件平台，并开发实训教学资源，加强学生知识应用、创新及实操能力的培养。</t>
  </si>
  <si>
    <t>大数据、物联网、信息安全、人工智能、云计算、电子竞技专业和方向</t>
  </si>
  <si>
    <t>浙江衡信教育科技有限公司</t>
  </si>
  <si>
    <t>浙江衡信教育科技有限公司产学合作协同育人项目具体内容为校企共建“衡信财税工商订单班”。每个省市3个名额，总计共30个订单班项目。将围绕产教融合、新型现代学徒制、创业创新思想，面向开设有会计、财务管理、审计、税务、市场营销、工商管理、电子商务等专业的院校，旨在通过建设实战型生产性实践教育基地、提供与产业和技术发展高度融合的培训课程，结合用人单位的人才需求以及岗前能力要求，对学生专业能力、方法习惯、职业素养、工具软件四个能力维度进行针对性培养，用人单位将与订单班的学生提前进行了解、预约就业岗位。并扶持有志于财税人才和服务相关创业实践的大学生，给予培训指导，也为大学生创新创业提供孵化基础和支持。</t>
  </si>
  <si>
    <t>会计、财务管理、审计、税务、市场营销、工商管理、电子商务等专业</t>
  </si>
  <si>
    <t>德州仪器半导体技术（上海）有限公司</t>
  </si>
  <si>
    <t>此项目主要面向高校，企业提供资金、软硬件条件等，支持高校未来新兴产业和新经济需要的工程实践能力强、创新能力强、具备国际竞争力的高素质复合型“新工科”人才。</t>
  </si>
  <si>
    <t>面向全国高等学校电子信息类、计算机类以及相关院系</t>
  </si>
  <si>
    <t>电子信息类、计算机类以及相关院系</t>
  </si>
  <si>
    <t>面向本科生或者研究生的教学和课程体系改革。改革目标旨在利用创新的教学方式方法，提高电子信息类相关课程的教学效果，促使学生动手实践，在与业界相结合的实践课程中提高专业水平。</t>
  </si>
  <si>
    <t>由高校与企业合作，组织教师利用TI的技术平台和器件开展相关技术培训、经验分享、项目研究等工作，提升教师的工程实践能力和教学水平。</t>
  </si>
  <si>
    <t>此项目主要面向高校有关院系，企业提供软、硬件设备或平台，在高校建设联合实验室、实践基地等，并开发有关的实验教学资源，提升实践教学水平。</t>
  </si>
  <si>
    <t>此项目主要面向高校，企业提供资金、软硬件条件等，支持高校开展各类创新竞赛、建设创新创业教育课程体系、实践训练体系、创客空间等，支持高校创新创业教育改革。</t>
  </si>
  <si>
    <t>面向高校电子信息类和计算机类等相关专业的学生个人或团队。按照教育部大学生创新创业训练计划要求，重点支持基于模拟电子、嵌入式技术、无线连接等方向的应用。</t>
  </si>
  <si>
    <t>上海庚商网络信息技术有限公司</t>
  </si>
  <si>
    <t>庚商产学合作协同育人项目立足智慧教育，主要针对高等学校“互联网+”与实践教学的融合创新，适合应用型本科院校产学合作育人及专业硕士校企合作培养方面的融合创新。
通过信息技术与“互联网+”理念相结合，引导高校与教师、企业依托互联网与学生培养过程的深度融合，创新实践型人才培养与管理方式。提供大数据技术，促进学校利用开展对实践教学合作培养、指导活动和学生学习行为数据的收集、分析和反馈，为推动个性化学习和针对性教学提供支持。</t>
  </si>
  <si>
    <t>江西科骏实业有限公司</t>
  </si>
  <si>
    <t>面向高校教育技术类（AR/VR+AI技术应用）、轨道交通类、航天航空类及其他工科专业类，由企业提供经费和资源支持高校的新工科研究与实践，根据产业和技术最新发展的人才需求，针对校企合作办学、合作育人、合作就业、合作发展，深入开展多样化探索实践，形成可推广的新工科建设改革成果。</t>
  </si>
  <si>
    <t>可涉及专业包含教育技术类（AR/VR+AI技术应用）、轨道交通类、航天航空类、智能制造、地址测绘类等</t>
  </si>
  <si>
    <t>面向高校有关专业和教师，由企业提供经费、技术、平台等方面的支持，高校提供师资及课程原始资料数据及课程建设建议。校企共同合作将产业和技术的最新发展、行业对人才培养的最新要求引入教学过程，通过课程或系列课程的建设，推动高校更新完成教育技术类（AR/VR+AI技术应用）、轨道交通类、航天航空类及其他专业类教学内容、完善课程体系建设，建成能够满足行业发展需要，可共享的课程、教材资源并推广应用。</t>
  </si>
  <si>
    <t>不限专业，教育技术类（AR/VR+AI技术应用）、轨道交通类、航天航空类专业优先</t>
  </si>
  <si>
    <t>主要面向高校有关院系，由企业提供软、硬件设备或平台，在高校建设联合实验室、实践基地等，并开发有关的实验教学资源，提升实践教学水平。
项目旨在通过校企合作开发虚拟仿真教学软件系统。由校方提供原始数据，企业提供技术支持研发，联合打造教育特色专业虚拟仿真实验室建设，建设完成的实验室具备行业应用展示及参观功能。
校企双方拓宽院校合作路径，实现产学多层次、多维度的深度协作。</t>
  </si>
  <si>
    <t>不限专业，院校特色专业优先。</t>
  </si>
  <si>
    <t>院校特色专业优先</t>
  </si>
  <si>
    <t>专业不限</t>
  </si>
  <si>
    <t>瑞萨电子（中国）有限公司</t>
  </si>
  <si>
    <t>面向全国高等学校电子信息类、自动化类、电气类、汽车电子类等理工类专业, 以推动新工科人才实践创新能力培养为目标,支持以嵌入式系统应用方向的竞赛等方式开展的单片机应用的实践活动。</t>
  </si>
  <si>
    <t>电子信息类、自动化类、电气类、汽车电子类等理工类专业</t>
  </si>
  <si>
    <t>面向全国高等学校电子信息类、自动化类、电气类、汽车电子类等理工类专业，涵盖嵌入式原理及应用等学科基础类课程，及嵌入式系统开发设计和汽车电子相关技术类课程。</t>
  </si>
  <si>
    <t>面向全国高等学校电子信息类、自动化类、电气类、汽车电子类等理工类专业，以培养专业人才为目标，建立单片机嵌入式联合实验室及汽车电子嵌入式联合实验室为培训基地，开展课程研讨和培训。</t>
  </si>
  <si>
    <t>厦门科云信息科技有限公司</t>
  </si>
  <si>
    <t>面向高校财会学院、经管学院等财会类、经管类专业，围绕“互联网+”时代背景的技术和行业的最新发展、财经行业对人才培养的最新要求引入教学过程，以新技术、新推动高校健全课程体系、更新教学内容、丰富教学资源。以课程建设的优化改进人才培养方案，促进财会高素质人才的培养。</t>
  </si>
  <si>
    <t>高校财会学院、经管学院等财会类、经管类专业，如会计学、财务管理、审计学等</t>
  </si>
  <si>
    <t>会计学、财务管理、审计学等</t>
  </si>
  <si>
    <t>面向高校财会学院、经管学院等财会类、经管类专业的青年教师，以提升青年教师的财会实践能力和教学水平为主要培训方向，通过工作经验分享、教学经验分享、科研课题研讨、现行法规学习、职业技能训练、教学软件研发探讨等内容，提高青年师资团队专业水准。</t>
  </si>
  <si>
    <t>面向高校财会学院、经管学院等财会类、经管类专业开展申报工作，通过建设联合实验室、校内外实践基地、开发实验教学资源等方面内容，完善高校实践教学条件，提高实践教学水平。以培养高素质财会人才为目标，探索实践与人才培养的关系，推进实习实训和人才培养的同步发展，注重实习实训效果和质量。</t>
  </si>
  <si>
    <t>北京中高国际人力资源有限公司</t>
  </si>
  <si>
    <t>项目面向全日制高校打造中德工业4.0产教融合“本科双元制”高端人才培养新生态，创建本科双元制人才培养体系。建立四个产教融合专业：新能源汽车专业、智能制造专业、工业物联网专业、AVR数字应用工程专业。</t>
  </si>
  <si>
    <t>新能源汽车专业、智能制造专业、工业物联网专业、AVR数字应用工程专业。</t>
  </si>
  <si>
    <t>项目通过共建中德工业4.0产教融合学院，围绕新能源汽车、智能制造、工业互联网、AVR等专业，依托德国工业4.0核心理念和德国工业4.0企业资源，建设符合产教融合学院各专业的课程体系，拟与全国高校合作开发相关课程，每所高校负责一门课程的开发工作。</t>
  </si>
  <si>
    <t>新能源汽车、智能制造、工业互联网、AVR等专业</t>
  </si>
  <si>
    <t>建立中德教育工程师培养体系，针对教育部提出的教育家型教师（教育工程师培训导师）、卓越型教师（教育工程师）、骨干教师（专业带头人）三类内容开展教育工程师系统培训。</t>
  </si>
  <si>
    <t>项目面向全日制高校机械、电子、自动化、车辆工程等相关专业，建设校内生产型的智能实训工厂以及校外工业互联网创新中心，搭建产教融合人力资源支撑平台。</t>
  </si>
  <si>
    <t>机械、电子、自动化、车辆工程等相关专业</t>
  </si>
  <si>
    <t>北京爱果冻科技有限公司</t>
  </si>
  <si>
    <t>爱果冻科技在虚拟仿真领域具有强大的技术实力和品牌效应，拥有国内规模最大的数字内容生产基地，有着多年积累的成熟的培训流程体系、课程体系。为高校提供全套虚拟仿真专业建设方案，包含虚拟仿真人才培养方案、专业核心课程、配套资源库、专业实践课程和实训室建设。通过两届虚拟现实创新大会发布了本、专科两个层次5个AVR专业方向共计10套人才培养方案，获得与会专家和高校的高度认可；经过一年的教学实践和深入研发，对于虚拟现实专业建设和教学积累大量一手资料，2018年将发布如何深入和优化人才培养体系，如何结合高校自身条件进行VR专业建设等相关议案，加速虚拟现实专业建设的落地和成熟。</t>
  </si>
  <si>
    <t>面向各大高校计算机类和艺术类等相关专业，人工智能及虚拟现实方向</t>
  </si>
  <si>
    <t>计算机及艺术专业</t>
  </si>
  <si>
    <t>响应虚拟仿真所需的专业人才培养，围绕培养创新型复合性综合应用人才总目标，支持高校开展虚拟仿真方向的师资培训，使参加培训老师熟悉虚拟仿真发展趋势，深入了解虚拟仿真领域人才的需求状况及人才培养困境，通过优秀虚拟仿真行业企业运营展示及优秀院校虚拟仿真教学改革实践与经验分享，了解虚拟仿真教学的真正痛点和难点，深入共同研讨院校如何结合本校实际情况协同进行虚拟仿真人才培养方案制定、课程设置、课程标准建设、教材编写与使用、师资队伍培养与建设、虚拟仿真人才实训、就业与才输送、帮助院校对接虚拟仿真却也等具体解决方案，切实解决高校开展虚拟仿真教学改革的困境。</t>
  </si>
  <si>
    <t>计算机及艺术专业方向</t>
  </si>
  <si>
    <t>计算机及艺术方向</t>
  </si>
  <si>
    <t>围绕培养创新型复合性综合应用人才总目标，支持高校开展虚拟仿真方向的实践条件建设方案设计，加强实验实训中心建设与管理机制创新研究，深入开展教学做一体化和提升岗位职业能力研究。根据教学的不同目标和要求，设立5个不同功能的虚拟仿真配套实验室。</t>
  </si>
  <si>
    <t xml:space="preserve">随着我国科学技术的不断发展，AI和VR必将影响未来的高校教学场景，爱果冻科技有限公司打造智能场景教育、教学一体化解决方案，依托于增强现实集成控制讲台，智能场景教室是应用虚拟现实、增强现实、情景体验式教学系统等技术与设施进行教学活动的场所。
智能场景教室具备环形大荧幕场景式教学，替代原有的多媒体教学设备，提供全景形式的教学环境，展现教学内容涉及的实际场景，带来沉浸式学习体验，为老师提供全息立体影像演示、VR沉浸式教学、AR交互式教学等多种教学功能，以优质教学资源为核心，集终端、平台、内容于一体，为学生创设接近真实的学习环境。
</t>
  </si>
  <si>
    <t>全国各大高校需要虚拟仿真教学相关专业</t>
  </si>
  <si>
    <t>运用虚拟仿真教学相关专业</t>
  </si>
  <si>
    <t>北京红亚华宇科技有限公司</t>
  </si>
  <si>
    <t>新工科建设项目是红亚科技响应国家政策，支持高校新工科学科建设的推进工作，进而完善多主体协同育人机制，突破社会参与人才培养的体制机制障碍，深入推进科教结合、产学融合、校企合作。建立多层次、多领域的校企联盟，深入推进产学研合作办学、合作育人、合作就业、合作发展，实现合作共赢。红亚科技为合作院校提供科研经费，支持高校对新工科建设的研究并且支持高校的新工科研究与实践，形成可推广的新工科建设改革成果。</t>
  </si>
  <si>
    <t>工科，互联网+、物联网、云计算、人工智能、大数据等</t>
  </si>
  <si>
    <t>互联网+、物联网、云计算、人工智能、大数据</t>
  </si>
  <si>
    <t>云计算、大数据、信息安全、人工智能等</t>
  </si>
  <si>
    <t>云计算、大数据、信息安全、人工智能</t>
  </si>
  <si>
    <t>师资培训项目旨在为：加快中国高校大数据及信息安全课程体系建设、促进中国高校大数据及信息安全教学水平在智慧教育层面的不断提升方面做出积极贡献。培训课程将系统介绍大数据和信息安全专业课程在智慧教育层面上进行知识体系、授课方法、实验环境搭建、实训实验室建设等方面的内容，旨在帮助参加培训的教师快速建立对信息安全、大数据课程的整体性认识，为老师高效备课和顺利开课建设智慧教育系统打下坚实基础，最终提升教师的工程实践能力和教学水平，促进专业教学改革。</t>
  </si>
  <si>
    <t>大数据、信息安全、新工科等</t>
  </si>
  <si>
    <t>大数据、信息安全、新工科</t>
  </si>
  <si>
    <t>实践条件建设项目，是红亚科技为提升高校实践教学水平，面向高校提供实验室专用平台资助的项目，红亚科技为高校提供软硬件平台与高校联合建立实验室。并利用联合实验室开发相关实践教学资源，最终实现提升实践教学水平的目的。</t>
  </si>
  <si>
    <t>新工科、计算机人工智能、云计算技术、大数据技术、信息安全技术等电子信息类</t>
  </si>
  <si>
    <t>新工科、计算机人工智能、云计算技术、大数据技术、信息安全技术</t>
  </si>
  <si>
    <t>安博教育</t>
  </si>
  <si>
    <t>本类项目面向全日制本科院校，开展“智能科学与技术”(面向数学类、计算机类专业)、“智能制造与工业机器人”（面向自动化类专业）、“数据科学与大数据技术”（面向数学类、统计学类、计算机类专业）、“嵌入式人工智能/汽车电子”（面向电子信息类专业）、“微电子科学与工程”、“集成电路设计与制造”等专业的新工科建设。该项目须完成相关“新工科”专业的建设可行性报告以及“新工科”专业人才培养方案。</t>
  </si>
  <si>
    <t>面向数学类、计算机类专业、自动化类专业、统计学类、电子信息类、微电子、集成电路设计与制造等专业</t>
  </si>
  <si>
    <t>数学类、计算机类专业、自动化类专业、统计学类、电子信息类、微电子、集成电路设计与制造等</t>
  </si>
  <si>
    <t>本类项目面向全日制本科院校的计算机类、数学类、自动化类、电子工程类、国际贸易类、电子商务类等专业, 校企共建“人工智能”、“大数据分析”、“大数据技术” 、“智能制造”、“工业机器人”、 “物联网”、“云计算”、“跨境电商”、“互联网营销”等方向的专业课程或配套实验项目，建设 “视频课程”、“微课程”、“实训课程”,配套教学资源（课件，实训项目，实验指导书，教材或教学演示软硬件系统等）。</t>
  </si>
  <si>
    <t>面向计算机类、数学类、自动化类、电子工程类、国际贸易类、电子商务类等专业</t>
  </si>
  <si>
    <t>计算机类、数学类、自动化类、电子工程类、国际贸易类、电子商务类</t>
  </si>
  <si>
    <t>本类项目面向全日制本科院校计算机类、数学类、自动化类、国际贸易来、电子商务类等专业教师，培训的主题主要为人工智能、大数据、智能制造、跨境电商、互联网营销等。旨在组织教师开展技术培训、经验分享、项目研究等工作，为高校之间交流搭建桥梁，为“新工科”的工程教育注入活力。提升教师的工程实践能力和教学水平。</t>
  </si>
  <si>
    <t>计算机类、数学类、自动化类、国际贸易来、电子商务类等专业</t>
  </si>
  <si>
    <t>计算机类、数学类、自动化类、国际贸易来、电子商务类</t>
  </si>
  <si>
    <t>本类项目面向全日制本科院校计算机类、数学类、自动化类、国际贸易类、电子商务类等专业，合作探索具有专业特色的创新创业课程体系及教育模式改革，形式可以为合作建立创新创业人才培养示范基地，也可以是校企合作一起探索构建创新创业教育课程体系、实践训练体系，还可以是合作建立创客空间、项目孵化转化平台，乃至可以通过校企合作支持学生团队参与诸如“互联网+创新创业大赛”等竞赛活动。</t>
  </si>
  <si>
    <t>计算机类、数学类、自动化类、国际贸易类、电子商务类等专业</t>
  </si>
  <si>
    <t>计算机类、数学类、自动化类、国际贸易类、电子商务类</t>
  </si>
  <si>
    <t>北医仁智（北京）医学科技发展有限公司</t>
  </si>
  <si>
    <t>此项目面向全国高等学校，在药学类相关、制药相关、护理类相关、公共卫生与预防医学类、生物技术、生物信息、医学信息、医学计算机、医学统计学和数学等相关专业，进行 “新药临床研究”、“科研护理”、“临床大数据”等方向的课程体系改革项目。根据产业和技术最新发展的人才需求，与高校通过开发新课程、修订人才培养方案、合作办学、共同育人的合作发展，深入开展多样化探索实践，形成可推广的理工科建设改革成果。所涉及的新方向课程体系改革30个项目：支持高校相关专业基础课程体系建设、引入医药临床研究领域最新的技术课程体系、引入基于临床研究的课程配套实验体系。</t>
  </si>
  <si>
    <t>生物、医药、新药研发、药物临床试验、临床大数据</t>
  </si>
  <si>
    <t>药学类相关、制药相关、护理类相关、公共卫生与预防医学类、生物技术、生物信息、医学信息、医学计算机、医学统计学和数学等相关专业</t>
  </si>
  <si>
    <t>药学类、制药相关、护理类、医学类、公共卫生类、医学信息类、医学计算机类、医学统计学类等专业</t>
  </si>
  <si>
    <t>优先考虑申报本企业教改和双创项目院校，提供大学生实习实训服务，对象为药学类、制药相关、公共卫生与预防医学类、生物技术、生物信息、医学信息、护理类、医学计算机、医学统计学等相关专业的大三、大四学生，由指定项目主负责人组织学生，参加仁智医学提供的职业素养课程、岗前职业课程、岗位技能实训课程和顶岗实习。优秀学员将得到仁智医学和泰格医药直接录取或优先就业机会。</t>
  </si>
  <si>
    <t>药学类、制药相关、公共卫生与预防医学类、生物技术、生物信息、医学信息、护理类、医学计算机、医学统计学等相关专业</t>
  </si>
  <si>
    <t>中新金桥信息技术（北京）有限公司</t>
  </si>
  <si>
    <t>面向艺术设计类专业，包括视觉传达、广告设计、数字媒体、产品设计、室内设计、展艺设计、包装设计、服装设计、动漫设计、游戏设计、环境艺术设计、影视动画等专业方向上，支持课程建设和教学改革工作，建成一批高质量、可共享的课程教案和教学改革方案。</t>
  </si>
  <si>
    <t>艺术设计类专业，包括视觉传达、广告设计、数字媒体、产品设计、室内设计、展艺设计、包装设计、服装设计、动漫设计、游戏设计、环境艺术设计、影视动画等创意类专业</t>
  </si>
  <si>
    <t>南京嘉环科技有限公司</t>
  </si>
  <si>
    <t>该项目主要面向高校计算机类及电子信息类等相关专业，由嘉环科技结合自身在云计算、大数据、4G,5G移动通信，物联网NB-IOT，智能家居等方面的优势，协助院校将产业和技术的最新发展、行业对人才培养的最新要求引入教学过程，更新教学内容和课程体系，建成满足行业发展需要的课程和教材资源。</t>
  </si>
  <si>
    <t xml:space="preserve">计算机、云计算、大数据，物联网，通信工程，网络工程等相关专业
</t>
  </si>
  <si>
    <t>面向物联网、移动互联、计算机技术、信息技术、通信技术、云计算等相关专业课程教学资源、课程建设主要包含理论课程内容建设、教学资源建设(教材、课程大纲、教学设计、知识点PPT、慕课视频、实践案例资料等)。最终目的是让学习者掌握行业或企业发展所需相关知识和岗位职业技能。提交以下部分资料：核心技术课程教学大纲、学时分配规划及参考文献、课程电子书、习题和实验设计、教学案例相关资料。</t>
  </si>
  <si>
    <t>计算机、云计算、大数据，物联网，通信工程，网络工程等相关专业</t>
  </si>
  <si>
    <t>嘉环科技依据现实工程项目及行业资源整合优势，面向高校计算机相关专业的教师，开展大数据、云计算、移动通信，物联网NB-IOT，智能家居等方面的专业师资工程实践能力培训。可以根据高校的实际情况，安排参训老师参与企业实际项目的建设，从而提高教师的工程实践能力。</t>
  </si>
  <si>
    <t>该项目主要面向高校计算机类、电子信息类和通信类等相关专业，通过嘉环科技工程事业部门对招聘岗位职责要求、岗位技能要求、薪资水平等大数据进行抓取和分析确定人才能力标准，拟定人才培养方案，在企业建设校外实践基地，提供学生实习实训岗位，学习企业的先进技术和先进企业文化，深入开展工程实践活动，同时在专业技术能力培养的同时，开展职业素养与就业指导课程。</t>
  </si>
  <si>
    <t>北京昊科世纪信息技术有限公司</t>
  </si>
  <si>
    <t xml:space="preserve">围绕高等院校机电一体化、物联网、自动化、智能制造等专业，通过昊科世纪在物联网工程、工业机器人实训等教育实训设备方面的产品和研发优势，结合高校和职业院校工科教育的雄厚基础和丰富经验，梳理相关工科专业的课程体系、人才培养模式，师资培训，共同探索新工科教育实施模式和人才培养道路，合作侧重以下内容：
（1）改造升级一批传统工科专业，探索形成多学科交叉融合的工程人才培养目标和标准、课程体系、师资结构、管理模式等，提交专业培养方案、课程体系、系列教材和实施案例等
（2）围绕机械制造、智能制造、自动化、机电一体、机器人、物联网工程方面构建适应新形势下新工科教育专业化实验实训平台或模式；
</t>
  </si>
  <si>
    <t>物联网方向和机械制造、自动化等相关专业，智能制造、机电一体化、自动化、机器人控制等技术方向</t>
  </si>
  <si>
    <t>物联网方向和机械制造、自动化等相关专业</t>
  </si>
  <si>
    <t>围绕物联网工程、工业机器人两个专业方向，支持高校在上述领域进行课程建设和教学改革工作，共同规划和开发出一系列贴近当今企业需求、高质量、可共享的课程、教材、平台等资源并推广应用。</t>
  </si>
  <si>
    <t>开设物联网工程、电子信息、机械制造、自动化、智能制造、机械控制、机电一体化、机器人应用等方向</t>
  </si>
  <si>
    <t>物联网工程、电子信息、机械制造、自动化、智能制造、机械控制、机电一体化、机器人应用</t>
  </si>
  <si>
    <t>主要面向中青年骨干教师，通过高校和企业合作，结合昊科世纪所推进的专业示范基地，由昊科世纪在物联网工程、工业机器人应用2个专业组织专业力量开展技术培训、经验分享、项目研究、协同开发等工作，通过工程应用系统或教学实验系统的创新和实践，促进广大专业教师尤其是青年教师提升专业技术能力和教学水平，打造一支实践水平高、视野开阔的现代化教师队伍。</t>
  </si>
  <si>
    <t>物联网工程、机械制造、自动化、智能制造、机械控制、机电一体化、机器人应用等相关院系专业</t>
  </si>
  <si>
    <t>机电一体化、物联网、自动化、智能制造、机器人控制等相关专业</t>
  </si>
  <si>
    <t>通过创新创业实践实训基地建设、高校创新创业教育课程体系创新、项目孵化指导培育三个方向，立足硬件建设+专业能力培育，构建高校和职业院校创新创业培养体系，给予高校学生良好的自我创新条件和专业指导，使其立足专业技能，结合时下新兴的科技，融汇艺术与设计等元素，将与众不同的想法变成实物，携手高校共同培养创新创业人才。联合学校构建创新创业实践实训基地，将行业热点技术实训引入实践实训教学，提升学生创新能力。</t>
  </si>
  <si>
    <t>全日制院校智能制造、机械控制、机电一体化、自动化、机器人设计、物联网工程等专业方向</t>
  </si>
  <si>
    <t>软银机器人贸易（上海）有限公司</t>
  </si>
  <si>
    <t>主要面向开设机器人相关专业的高校，协助开展新工科模式的研究和实践。围绕工程教育改革的新理念、新结构、新模式、新质量、新体系开展，支持高校建立高质量有特色的机器人工程专业、人工智能学院和机器人工程学院。协同配合高校开展新工科建设，培养创新型人才。</t>
  </si>
  <si>
    <t>机器人工程、人工智能、自动化、智能科学与技术、机电技术、计算机等相关专业，通信行业，服务机器人，军工等产业方向。</t>
  </si>
  <si>
    <t>机器人与人工智能相关专业</t>
  </si>
  <si>
    <t>教学内容和课程体系改革项目将围绕机器人工程、自动化、人工智能、电子信息科学与技术、计算机、机械工程及自动化、机械设计制造及其自动化、应用电子技术、机电技术等相关专业，支持高校在这些领域的课程建设和教学改革工作，建成一批高质量、可共享的课程资源和教学改革方案。</t>
  </si>
  <si>
    <t>机器人工程、自动化、人工智能、智能科学与技术、电子科学与技术、机械工程及自动化、机械设计制造及其自动化、应用电子技术、机电技术等相关专业，创客教育，仪器仪表</t>
  </si>
  <si>
    <t>机器人工程、自动化、人工智能、智能科学与技术、电子科学与技术、机械工程及自动化、机械设计制造及其自动化、应用电子技术、机电技术等相关专业，创客教育</t>
  </si>
  <si>
    <t>围绕当前的产业技术热点，协助提升一线教学教师的技术和课程建设水平。具体举办5期师资培训班，围绕机器人学、人工智能、控制系统、脑科学、神经网络、深度学习、机电一体化、软件开发等领域开展。将邀请参与师资培训的老师参与Robocup 和“软银杯”中国机器人技能大赛，并提供赛事培训指导。</t>
  </si>
  <si>
    <t>主要围绕“机器人工程技术创新中心”、“智能制造技术创新中心”项目，与全日制高等院校建设联合实验室，并提供配套实验室技术平台的实验手册及实验案例，推动产学结合，同时实验室又可作为教学内容和课程体系改革项目、师资培训项目的技术平台依托，开展相关课程研讨和技术培训；将邀请参与实践条件建设合作的院校参与Robocup 和“软银杯”中国机器人技能大赛，并提供赛事指导合作。</t>
  </si>
  <si>
    <t>北京东洲际技术咨询有限公司</t>
  </si>
  <si>
    <t>该项目主要面向高校建筑电气与智能化、机电工程、工程造价、项目管理、工程管理、电气工程及其自动化、电子信息工程、自动化、建筑环境与能源应用工程、给排水科学与工程等相关专业，由东洲际根据自身特色和产业资源优势，联合高校开展新工科人才培养基地建设，深入开展工程实践活动，参与企业技术创新和产品研发，打造持续健康的BIM人才生态系统，构建构建素质、能力、知识、创新相互协调的新工科人才培养体系。</t>
  </si>
  <si>
    <t>面向高校建筑电气与智能化、机电工程、工程造价、项目管理、工程管理、电气工程及其自动化、电子信息工程、自动化、建筑环境与能源应用工程、给排水科学与工程等相关专业</t>
  </si>
  <si>
    <t>教学内容和课程体系改革项目将面向高校建筑电气与智能化、机电工程、工程造价、项目管理、工程管理、电气工程及其自动化、电子信息工程、自动化、建筑环境与能源应用工程、给排水科学与工程等相关专业和教师，由东洲际公司提供经费、师资、技术、平台等方面的支持，将产业和技术的最新发展、行业对人才培养的最新要求引入到教学过程中，通过课程或系列课程的建设，推动高校更新教学内容，完善课程体系，建成能够满足BIM行业发展需要的、可共享的课程及教材资源并推广应用。</t>
  </si>
  <si>
    <t>该项目中，东洲际公司将与高校合作建设联合实训室，提升学校相关专业BIM实践环境，共同开发有关的教学资源，提升学校实践教学水平。实践条件建设项目围绕目前建筑业产业热点技术领域，支持高校在BIM技术方向建设联合实验室，服务于高校基础教学及实训科研。同时也可以基于实验室环境开展创新创业、课程建设等，推动高校高端复合型人才培养。</t>
  </si>
  <si>
    <t>奥鹏远程教育中心</t>
  </si>
  <si>
    <t>计算机学院、软件学院、信息学院、电子商务学院、数学与统计学院、经济管理学院等相关学院，人工智能、云计算、大数据、网络空间安全相关专业方向</t>
  </si>
  <si>
    <t>人工智能、云计算、大数据、网络安全等相关专业</t>
  </si>
  <si>
    <t>人工智能、网络空间安全、数据科学与大数据技术、计算机科学与技术、软件工程、网络工程、电子商务、计算机应用、经济管理等相关专业</t>
  </si>
  <si>
    <t>本项目为高等院校提供在线教学平台与实验实训相结合的实验室建设模式，支持相关高校开展产学合作项目，加快推动高校相关专业人工智能、云计算、大数据、网络空间安全技术教学改革。与合作院校共建校内实践基地及联合实验室，并开发相关实验教学资源，提升实践教学水平。为学生提供对口的、更多和更高层次的就业及创业机会。</t>
  </si>
  <si>
    <t>人工智能、云计算、大数据、网络安全等相关专业。</t>
  </si>
  <si>
    <t>完美世界教育科技(北京)有限公司</t>
  </si>
  <si>
    <t>在遵循工程教育发展规律的基础上，致力于“科技与艺术”的多学科交叉培养，以新理念、新要求、新途径加快我国工程教育改革，培养多元化、创新型卓越工程人才。通过项目建设，探索数字化技术、人工智能技术在数字娱乐产业智能化升级的应用。在数字创意、虚拟现实等专业学科领域，就以下四个方面已经开展相关教学研究和实践的，均可申报：1．新工科多方协同育人模式改革与实践；2．多学科交叉融合的工程人才培养模式探索与实践；3．新工科人才的创新创业能力培养探索；4．面向新工科的工程实践教育体系与实践平台构建。</t>
  </si>
  <si>
    <t>围绕目前新兴数字创意产业的热点技术领域和艺术领域。包括但不限于艺术类、电子信息类、计算机类、建筑类、设计学类、数学类、物理学类相关专业</t>
  </si>
  <si>
    <t>艺术类、电子信息类、计算机类、建筑类、设计学类、数学类、物理学类相关专业</t>
  </si>
  <si>
    <t>围绕目前新兴数字文化创意产业的热点技术领域和艺术领域，包括游戏开发、游戏美术、数字媒体技术、数字媒体艺术、影视工业化流程与技术、虚拟现实等。支持高校在这些领域的示范课程建设和教学方式方法创新改革工作，建成一批高质量、可共享的课程教案和教学改革方案。</t>
  </si>
  <si>
    <t>围绕数字文化创意产业，合作专业类包括但不限于艺术类、电子信息类、计算机类、建筑类、戏剧与影视学类、美术学类、设计学类、数学类、物理学类、新闻传播学类及教育学类相关专业</t>
  </si>
  <si>
    <t>于艺术类、电子信息类、计算机类、建筑类、戏剧与影视学类、美术学类、设计学类、数学类、物理学类、新闻传播学类及教育学类</t>
  </si>
  <si>
    <t>围绕数字文化创意、虚拟现实、人工智能等新兴学科方向， 提供虚拟体验和实践环境，落实学生的专业培训、软技能培训，企业导师，实训档案设立，致力于辅助学生专业学习与产业岗位实践衔接，建设符合产业前沿发展需求的各类基础教学实验室、专业教学实验室、实习实训基地及创新实践基地。推行针对学生的各类活动，包括项目实战、创新评比、大学生大赛、行业讲座等。</t>
  </si>
  <si>
    <t>艺术类、电子信息类、计算机类、建筑类、戏剧与影视学类、美术学类、设计学类、数学类、物理学类、新闻传播学类及教育学类</t>
  </si>
  <si>
    <t>凌阳成芯科技（成都）有限公司</t>
  </si>
  <si>
    <t>项目面向全日制本科院校的电子信息类（含微电子、电子工程、集成电路等专业方向）、计算机类、自动化类、通信工程类等工程类专业, 校企共建“集成电路设计&amp;验证”和“电子设计自动化（EDA）”联合课程或配套实验项目，建设 “SOC”和“ASIC”的视频微课, 开发电子信息类的理论课程或实验课程配套课件、实验项目、实验指导书、教材或教学演示软硬件系统。</t>
  </si>
  <si>
    <t>电子信息类（含微电子、电子工程、集成电路等专业方向）、计算机类、自动化类、通信工程类等工程类专业</t>
  </si>
  <si>
    <t>微电子、电子工程、集成电路等</t>
  </si>
  <si>
    <t>面向全国全日制本科院校的微电子类、计算机类、电子信息类、软件工程类、自动化类、电气类等专业方向的院系开放电子工程、集成电路项目课程的师资培训班承办权申请，培训主题为“集成电路设计”，“电子设计自动化”，“FPGA”， “数字逻辑”，“数字电路”，“电路原理”，“模拟电子线路”， “嵌入式系统”，“物联网”等等，希望更多院校能够加入承办行列，服务更多高校教师。组织教师开展技术培训、经验分享、项目研究等工作，为高校之间交流搭建桥梁，为“新工学”的工程教育注入活力。提升教师的工程实践能力和教学水平。</t>
  </si>
  <si>
    <t>微电子类、计算机类、电子信息类、软件工程类、自动化类、电气类等专业</t>
  </si>
  <si>
    <t>项目面向全日制本科院校的电子信息类（含微电子、电子工程、集成电路等专业方向）、计算机类、自动化类、通信工程类等工程类专业，特别是微电子学院和具备微电子和集成电路专业的应用型本科转型试点高校，通过合作建设学院和专业，包括各类基础教学实验室、专业教学实验室、集成电路实训基地等，引入国际先进实践教学理念、EDA工具和工业界实际的项目库、IP库等，促进相关专业与凌阳成芯和安博教育合作。</t>
  </si>
  <si>
    <t>武汉金石兴机器人自动化工程有限公司</t>
  </si>
  <si>
    <t xml:space="preserve">本项面向应用本科院校的机器人工程、机械电子工程、机械设计制造及自动化、电气工程及自动化、自动化、物联网工程相关专业，通过引入金石兴在机器人及智能制造新工科专业成熟、完整的人才培养方案和教育教学资源，快速、高质、轻松建起新工科之机器人及智能制造专业。
探索校企合作办学、合作育人、合作就业、合作发展的建设模式，接轨智能制造行业的前沿技术，满足与时俱进的高端应用人才需求。 </t>
  </si>
  <si>
    <t>机器人工程、机械电子工程、机械设计制造及自动化、电气工程及自动化、自动化、物联网工程相关专业</t>
  </si>
  <si>
    <t>本项目以机器人自动化领域各级工程师应用能力为目标，汇总项目案例作为讲义素材、教学内容。包含但不限于以下：工业机器人在线编程调试，工业机器人在离线编程仿真、工业机器人典型工程应用解析、工业机器人系统集成机械设计、工业机器人系统集成控制设计、机器人视觉系统应用、智能制造与信息化课程体系。</t>
  </si>
  <si>
    <t>本项目以机器人自动化行业工程师成长模型为体系基础，以“技能型”、“双能型”人才为培养目标，打造高校紧缺的“双师型”讲师。组织教师系统学习，参与企业真实项目设计、生产、交付全流程，强化动手实训，提升老师工程实践能力和经验，进而提升实践实训教学水平。</t>
  </si>
  <si>
    <t>依托金石兴资源优势和经验总结，指导高校打造机器人及智能制造示范型实践基地，并且为实践基地提供系统的技术支持，配套实践教学全套的教学资源、教学手册、教练培训等。
为学校提供标准的校内实践基地建设方案（含硬件、软件环境配置、教学设计等），协助组织技术交流、实践课程研讨活动。对深度校企合作的学校，提供资金支持和教学设备资助，</t>
  </si>
  <si>
    <t>北京慕华信息科技有限公司</t>
  </si>
  <si>
    <t>该类项目鼓励以下形式的实践和探索：
A类：申报院校使用学堂在线优质课程作为支持校内开展信息化教学的内容资源，在校内开展教学内容和课程体系改革，进行线上教学、混合式学习及翻转课堂教学实践。
B类：申报院校的建设成果依托学堂在线学堂云平台，在校内实施混合式教学；
C类：深度定制在线课程，产出优质慕课，建设成果在学堂在线慕课平台上对全社会学员共享。
D类：借助智慧教学工具雨课堂推动高校专业课程课件的改革，最终项目成果形式为一套具有本校专业特色的电子教材——“雨课件”，以及利用雨课堂进行校本专业课程移动信息化教学的课程方案。</t>
  </si>
  <si>
    <t xml:space="preserve">A类专业不设限。
B类专业不设限。
C类鼓励经济管理、大数据、云计算、物联网、人工智能、交互设计、历史人文、教师教育、网络安全、思政类、创新创业类申报。
D类专业不设限。
</t>
  </si>
  <si>
    <t>除C类外不限专业</t>
  </si>
  <si>
    <t>大数据、云计算、物联网、人工智能、交互设计、网络安全、思政类、英语类等。</t>
  </si>
  <si>
    <t>根据“复旦共识”、“天大行动”和“北京指南”的指导，面向高等院校新工科类专业方向，重点包括物联网、云计算、大数据、工业机器人、人工智能、智能制造、智能科学与技术等新兴工科类专业，申报院校利用学堂在线现有新工科领域内的在线开放课程资源积累，通过学堂云平台、雨课堂、雷实验等智慧教学工具，积极开展新兴工科专业建设的研究与探索，创新多学科交叉融合的工程人才培养模式，对传统工科专业进行改造升级。</t>
  </si>
  <si>
    <t>新工科建设领域内专业均可申报</t>
  </si>
  <si>
    <t>为推动前沿技术的产学研结合，利用智慧教学工具雨课堂助力课程教学改革，实践条件建设项目面向全国各高校开放申请，高校通过雨课堂智慧教学工具，全面提升课堂教学体验，让师生互动更多、教学更为便捷，为传统课堂提供零成本的智慧教学解决方案。提升课堂整体教学效果，为教学管理及评估提供充分，科学的数据积累。</t>
  </si>
  <si>
    <t>申报专业方向不限</t>
  </si>
  <si>
    <t>该类项目鼓励以下形式的实践和探索：通过校企合作，围绕当前“双创”热点共建课程体系，探索高校关于“双创”教育的顶层设计、培养方案、精品课打造、实践指导工作。基于学堂在线教育云服务平台学堂云完成创新创业人才培养。</t>
  </si>
  <si>
    <t>山东新视觉数码科技有限公司</t>
  </si>
  <si>
    <t>包括并不限于计算机科学与技术、数字媒体技术、数字媒体艺术、视觉传达设计、环境艺术设计、动画、工业设计、新闻学、广告学、广播电视学、广播电视编导等专业</t>
  </si>
  <si>
    <t xml:space="preserve"> 支持文化创意相关的数字创意核心课程建设，面向计算机科学与技术、数字媒体技术、数字媒体艺术、视觉传达设计、环境艺术设计、动画、工业设计、新闻学、广告学、广播电视学、广播电视编导等专业的数字创意应用型人才培养；与新视觉数码开展前沿技术专业共建合作，共同制定人才培养方案，进行师资共建、教学资源库共建、教学实验平台共建，发挥产教融合示范作用，构建协同育人的校企全面战略合作体系。</t>
  </si>
  <si>
    <t>新视觉数码面向高等院校文化创意类相关专业的一线教师和学科带头人，开展新媒体广告、UI设计、影视动画、虚拟现实、数字建筑、3D仿真等方面的专业师资培训，并组织参与者参加教育前沿及教学改革系列讲座，促进数字创意应用领域的产教深度融合，围绕提升专业教学能力和实践动手能力，培养既具备专业能力又具备创新能力的双师型骨干师资，帮助高校提升教学水平，协助高校建设双师型队伍。</t>
  </si>
  <si>
    <t>通过实践条件和实践基地建设，引入新视觉数码产业项目、教学资源、课程资源、项目案例、师资培养、软硬件教学平台等线上线下资源，通过实训项目培养学生解决和处理问题的能力，提高学生就业率和就业质量；共建联合实验室、大师工作室、科研项目合作等，为高校提供专业指导和项目实践服务，通过实践条件和实践基地建设，提高合作院校相关专业的教学质量及师资团队的水平。</t>
  </si>
  <si>
    <t>北京一维弦科技有限责任公司</t>
  </si>
  <si>
    <t>围绕机器人工程的专业建设方向申报，支持校企共建高质量的机器人工程专业、机器人工程系、机器人工程学院；校企合作办学、合作育人、合作就业、合作发展，推进多学科交叉培养，提高学生的创新创业能力。</t>
  </si>
  <si>
    <t>机器人、人工智能、机械、电子、计算机、软件、通信、制造、服务行业、军工。</t>
  </si>
  <si>
    <t>机器人工程及相关专业</t>
  </si>
  <si>
    <t>围绕着机器人工程的专业建设方案及开发课程资源、教学内容的项目申报。支持高校在机器人专业的课程建设和教学改革工作，建成一批高质量、可共享的课程教案和教学改革方案。开发推广至少8门机器人相关课程，均来自于海外机器人学科名校名师和国内著名院士、教授、学者。并向参与课程建设合作的院校提供与海外名校和国内名校名师的交流机会。成果将开源开放，任何高校均可参考借鉴用于教学和人才培养。</t>
  </si>
  <si>
    <t>围绕机器人工程专业建设，通过组织师资培训，培养一批能开展机器人领域教学工作的教师，助力高校机器人领域的人才培养。</t>
  </si>
  <si>
    <t>围绕机器人工程、人工智能、智能制造技术等专业方向，与高校共建联合实验室，可作为教学内容和课程体系改革项目、师资培训项目的技术平台依托，开展相关课程研讨和技术培训。提供配套实验室技术平台的实验手册及实验案例、习题。提升学生动手实践能力及综合素质。</t>
  </si>
  <si>
    <t>围绕机器人工程专业，校全面开展机器人相关的创新创业教育，配合高校创新创业专项师资培养，扩充创新创业教育课程资源，健全与机器人专业融合的新型创新创业教育体系，促进高校开展创新创业教育教学方式改革，探索高校创新创业生态建设，并形成可复制推广的经验。</t>
  </si>
  <si>
    <t>针对高校机器人、人工智能、智能制造方向的学生，通过创新创业训练，以机器人产业最新需求和实际生产问题，引导大学生以问题和课题为核心开展创新创业实践，为产业发展培养创新型团队和企业。</t>
  </si>
  <si>
    <t>章鱼大数据\优选创新（北京）科技有限公司</t>
  </si>
  <si>
    <t>面向对象是应用型本科的计算机科学与技术、软件工程、网络工程、电子商务、信息与计算科学、电子信息工程、计算机应用与维护、数学应用、统计学等相关专业。
提供真实多维度的数据、并在数据之上引导性的提供真实的大数据成熟环境里的真实应用案例，让老师和学生能够在真实的大数据环境里学习、实验、实践。解决“卓越工程师教育”的环境问题。</t>
  </si>
  <si>
    <t>东软睿道</t>
  </si>
  <si>
    <t>算机科学与技术、大数据、汽车电子、网络安全、物联网、软件工程、人工智能、信息与计算科学、网络工程、自动控制相关专业。</t>
  </si>
  <si>
    <t>大数据、汽车电子、网络空间安全、物联网、人工智能等</t>
  </si>
  <si>
    <t>计算机科学与技术、软件工程、网络工程、信息与计算科学、物联网、数字艺术、电子商务、自动控制相关专业</t>
  </si>
  <si>
    <t>智能可穿戴、汽车电子、大数据、移动新媒体、智能硬件、蛙页、增材制造、虚拟现实等产业方向</t>
  </si>
  <si>
    <t>大数据、汽车电子、数字媒体、艺术设计、软件工程、人工智能等</t>
  </si>
  <si>
    <t>中科天玑数据科技股份有限公司</t>
  </si>
  <si>
    <t>数学与应用数学、信息与计算科学、计算机科学与技术、通信工程、电子商务、电子信息工程、统计学、物流工程、工业制造、交通工程、经济学、公安学、社会学、公共管理、农林等相关专业。</t>
  </si>
  <si>
    <t>数学与应用数学、信息与计算科学、计算机科学与技术、通信工程、电子商务、电子信息工程、统计学、物流工程、工业制造、交通工程、经济学、公安学、社会学、公共管理、农林等</t>
  </si>
  <si>
    <t>各高校可根据自身专业特色，与中科天玑共建大数据、人工智能、网络安全实验室，实验室采用联合挂牌的方式，利用大数据分析系统国家工程实验室平台，引进国内外前沿的大数据、信息安全相关的技术、项目案例、课程资源、实验项目等，共享高校以及中科天玑教育方面师资、课件等资源，培养核心应用人才和科研领军人物。项目征集20项，通过立项审核的高校将获得价值10万元的实验室资源，可提供软件、实验案例包或课程资源等。
申报人需为学院（系部、中心）分管领导，有实验室场地，提供终端PC机50台以上，可同时满足至少50人同时上课和实训。</t>
  </si>
  <si>
    <t>数学与应用数学、信息与计算科学、计算机科学与技术、通信工程、电子商务、电子信息工程、统计学、物流工程、工业制造、交通工程、经济学、公安学、社会学、公共管理、农林等相关专业</t>
  </si>
  <si>
    <t>中科天玑面向高校青年及资深教师开展技术培训、经验分享、项目研究等培训，为大数据、信息安全、软件工程教育注入活力，提升教师的软件工程实践能力和教学水平。
培训项目分为企业工程师、专家进课堂，组织优秀教师参加企业培训，高校教师在企业挂岗实践等。
申报条件：
1)申报人为高校计算机科学与技术、信息安全、软件工程、网络工程、信息与计算科学、电子信息工程、金融学等相关专业负责人及骨干教师；
2)学校领导应积极支持教学创新和人才培养，推进高校专业综合改革，优先考虑具有创新发展思路的试点合作院校；
3)校企双方协商解决师资培养费用；原则上企业负责师资培训的组织及师资费用，学校负责参训老师的差旅及参训费用。</t>
  </si>
  <si>
    <t>大数据、人工智能、信息安全三个方向的实验课程资源建设项目。
中科天玑将联合高校，共同建设一批可满足应用技术发展需求的、高质量的、可共享的在线实验教学资源，推动高校更新教学内容、完善课程体系，推广优秀课程，加速学科建设。课程要求实战性和应用性强，可直接指导学生参与项目建设。
项目评审通过后，可作为本高校的实验教学资源，融入学校教学体系；同时，中科天玑将其作为优质教学资源，引入到大数据实验室平台、网络攻防实验室平台进行共享，为更多的高校和学生群体提供服务。</t>
  </si>
  <si>
    <t>无锡华云数据技术服务有限公司</t>
  </si>
  <si>
    <t>产学合作协同育人-新工科建设项目面向全国高等院校计算机、物联网、大数据等相关专业，通过校企合作，在相关专业课程体系研究、课程开发、专业建设、师资培养、实验科研平台建设等方面探索新工科教育产学合作模式，院校根据自身专业特色和教学实际，结合华云在云计算大数据行业经验与优势， 切实推动高校新工科人才培养专业建设工作。</t>
  </si>
  <si>
    <t>计算机、软件工程、大数据、云计算、人工智能、物联网等相关专业</t>
  </si>
  <si>
    <t>面向全国高等院校计算机、物联网、大数据、商科类等相关专业，设立示范课程项目和教改项目，支持高校开展物联网、云计算、大数据、人工智能等专业方向教学内容和课程体系改革，开发推广与共享课程、教材资源和教学实践案例，建成一批高质量、可共享的课程教材和教学改革方案，这些建设成果将向社会开放和推广应用。</t>
  </si>
  <si>
    <t>由企业资深技术人员分享行业前沿技术与实践，面向全国高等院校信息类专业教师，与高校合作举办师资培训与课程建设研讨班，开展课程研讨、技术培训、项目研究和经验分享等工作，提升教师的工程实践能力和教学水平。</t>
  </si>
  <si>
    <t>推动新一代信息技术的产学研结合，建设符合新工科建设需求的各类基础教学实验室额专业实验室，华云将结合市场需求和院校自身情况联合院校建设实验室和实践基地，并提供一定价值的软硬件设备、技术指导、师资培训等资源和服务。华云还将建设大学生实习就业基地，为优秀学生提供专业技能培训、企业导师等服务，将为合作院校学生提供人才生态圈服务，推荐优秀学生到华云集团或者合作伙伴企业实习就业。</t>
  </si>
  <si>
    <t>华云致力于推动高校创新创业基地建设，华云提供一定价值的云平台资源和企业创业导师服务，联合高校建设创新创业教育课程体系、创客空间、创业项目孵化平台，为优秀项目提供华云创业扶持资金服务，支持高校创新创业教育改革。</t>
  </si>
  <si>
    <t>新思科技</t>
  </si>
  <si>
    <t>本类项目面向全日制本科院校的电子信息类（含微电子、电子工程、集成电路等专业方向）、计算机类、自动化类等新工科专业, 校企共建“数字集成电路”、“模拟集成电路”、“集成电路设计”、“电子设计自动化（EDA）”、“嵌入式系统”、“硬件描述语言”、“SoC设计”等方向的专业课程或配套实验项目，建设 “视频课程”、“微课程”、“实训课程”, 开发相关专业基础课程、核心课程或实训课程的配套教学资源。</t>
  </si>
  <si>
    <t>电子信息类（含微电子、电子工程、集成电路等专业方向）、计算机类、自动化类等</t>
  </si>
  <si>
    <t>本类项目面向全日制本科院校的电子信息类（含微电子、电子工程、集成电路等专业方向）、计算机类、自动化类、软件工程类等新工科专业的专业课教师，培训的主题主要为微电子系列课程、EDA工具、嵌入式系统、ARC处理器等。旨在组织教师开展技术培训、经验分享、项目研究等工作，为高校之间交流搭建桥梁，为“新工科”的工程教育注入活力。提升教师的工程实践能力和教学水平。</t>
  </si>
  <si>
    <t>电子信息类（含微电子、电子工程、集成电路等专业方向）、计算机类、自动化类、软件工程类等新工科专业</t>
  </si>
  <si>
    <t>本类项目面向全日制本科院校的电子信息类（含微电子、电子工程、集成电路等专业方向）、计算机类、自动化类、软件工程类等新工科专业，通过合作建设各类基础教学实验室、专业教学实验室、双创实践基地，集成电路实训基地等，引入国际先进实践教学理念、EDA工具和工业界实际的项目库、IP库、ARC处理器等。</t>
  </si>
  <si>
    <t>北京博创尚和科技有限公司</t>
  </si>
  <si>
    <t>根据产业和技术最新发展、行业对人才培养的最新要求，在人工智能、机器人、智能无人机等新兴工程学科领域的人才培养方面进行探索和实践。博创尚和新工科建设专题项目主要面向全国高校，通过课程体系研究、课程建设、师资联合培养、实验室建设、竞赛等多种形式探索新工科教育实施路径，与高校、专家组织等共同探索新工科建设的道路。</t>
  </si>
  <si>
    <t>物联网工程、电子信息工程、自动化、信息工程 、机电工程、轨道交通信号与控制、计算机科学与技术、信息与计算科学、电子信息科学与技术及科学与大数据技术、机器人工程、智能无人机、人工智能等新专业。</t>
  </si>
  <si>
    <t>物联网工程、电子信息工程、自动化、信息工程 、机电工程、机器人工程、智能无人机、人工智能等相关专业</t>
  </si>
  <si>
    <t>教学内容和课程体系改革项目围绕人工智能、机器人工程、自动化、机械电子工程、信息工程 、轨道交通信号与控制、计算机科学与技术、智能科学与技术、物联网工程、数据科学与大数据技术、飞行器制造工程、遥感科学与技术、智能科学与技术、船舶与海洋工程、飞行器适航技术、飞行器控制与信息工程等相关专业，支持高校在这些领域的课程建设和教学改革工作，建成一批高质量、可共享的课程资源和教学改革方案。</t>
  </si>
  <si>
    <t>人工智能、机器人工程、自动化、机械电子工程、信息工程 、计算机科学与技术、物联网工程、数据科学与大数据技术、飞行器制造工程、遥感科学与技术、船舶与海洋工程、飞行器控制与信息工程等相关专业</t>
  </si>
  <si>
    <t>人工智能、机器人工程、自动化、机械电子工程、人工智能、机器人工程信息工程、飞行器控制等相关专业</t>
  </si>
  <si>
    <t>师资培训项目主要面向青年教师，与高等院校合作，围绕着人工智能、机器人、智能无人机相关项目及竞赛培训，协同高校组织开展 “工业和信息化领域急需紧缺人才培养工程”机器人创客项目培训工作，开展技术培训、经验交流、项目研究等工作，提升教师在新工科专业领域的工程实践能力和教学水平。</t>
  </si>
  <si>
    <t>围绕着人工智能、机器人、智能无人机相关项目及竞赛培训</t>
  </si>
  <si>
    <t>机器人工程、自动化、机械设计、电子信息、人工智能、智能无人机等领域</t>
  </si>
  <si>
    <t>实践条件建设项目主要围绕人工智能、机器人、无人系统及机器人创客空间等相关方向，与全日制高等院校建设联合实验室，并提供配套实验室技术平台的实验手册及实验案例、习题。推动产学结合，同时实验室又可作为教学内容和课程体系改革项目、师资培训项目的技术平台依托，开展相关课程研讨和技术培训。</t>
  </si>
  <si>
    <t>围绕人工智能、机器人、无人系统及机器人创客空间等相关方向</t>
  </si>
  <si>
    <t>机器人工程、智能机器人、服务机器人、无人系统及机器人创客空间等相关方向</t>
  </si>
  <si>
    <t>蓝鸥科技有限公司</t>
  </si>
  <si>
    <t>计算机、软件工程、信息安全、艺术设计等专业</t>
  </si>
  <si>
    <t>面向计算机、软件工程、信息安全、艺术设计等专业教师。围绕当前的产业技术热点，比如：AR/VR/MR，大数据，人工智能，机器学习，网络安全，移动开发等，协助提升一线教学教师的技术和课程建设水平。每合作年举办1-2期师资培训班，并为合作高校共享蓝鸥内部技术文献、音视频资料、项目资源等。</t>
  </si>
  <si>
    <t xml:space="preserve">    面向计算机、软件工程、信息安全、艺术设计等专业学生，为学生实践提供软硬件条件以及相应的学习和工作平台，可以协助高校建设实验室或实践基地，提供实验环境、平台以及课程资料；为学生提供校外实习实训的岗位，提供技术指导等。</t>
  </si>
  <si>
    <t>南京优速网络科技有限公司</t>
  </si>
  <si>
    <t>针对计算机、网络工程、通信工程、网络空间安全等专业的新工科建设的研究与实践展开合作，与高校共同探索新工科建设落地方案，优速网络拟定与10所院校进行新工科人才培养方案、专业课程体系、实践教学环境的研究，高校利用自身的师资队伍以及教学经验优势，结合优速网络在未来网络、人工智能领域的产业优势和经验，共同探索新工科建设方案的落地。</t>
  </si>
  <si>
    <t>计算机、网络工程、通信工程、网络空间安全等专业</t>
  </si>
  <si>
    <t xml:space="preserve">支持高校在未来网络、移动通信、人工智能等相关领域的课程建设和教学改革工作，建成一批高质量、可共享的课程教案和教学改革方案。设立教学内容和课程体系改革项目10项。拟支持的方向和课程内容如下：
未来网络方向：包含SDN/NFV、网络自动化运维等内容；
网络安全方向：包含网络空间安全、软件定义安全等内容；
人工智能方向：包含机器学习、深度学习、人工智能开源软件等内容；
移动通信方向：包含5G网络、边缘计算、物联网等内容；
</t>
  </si>
  <si>
    <t>将在未来网络、网络空间安全、人工智能、移动通信四大方向组织教师开展技术培训、经验分享、项目研究等工作，提升教师的工程实践能力和教学水平，培养一批能开展新兴科技领域教学工作的教师。拟定与10所院校进行师资培训项目合作，与立项院校共同组织策划，确定培训时间、培训大纲、培训模式等事项。面向全国高校教师开展相关专业的培训班，进行技术培训、教学经验分享、项目研究，全面提升教师的专业素养。</t>
  </si>
  <si>
    <t>面向计算机、网络工程、网络空间安全、通信工程等专业，共建符合行业标准的实验实训平台，与高校合作建设校内实践基地、联合实验室，并开发有关的实验教学资源。为学生的工程应用能力培养提供实践平台。将联合50所高校共同建设未来网络、网络空间安全、人工智能、移动通信等领域方向校企联合实验室。切实满足学校相关专业实验室的实际需求，所提供资源包括基于硬件或公有云部署的实验平台软件、教学系统、课程体系、课件、师资培训等。</t>
  </si>
  <si>
    <t>北京奇观技术有限责任公司</t>
  </si>
  <si>
    <t>新工科建设项目面向目前相关热点技术领域与专业，校企双方合作办学、合作育人、合作就业、合作发展，推进多学科交叉培养，提高学生的创新创业能力。以重点领域紧缺人才培养为主线，进一步推动开放式办学，创新大学组织模式，树立创新型、综合化的工程教育理念，开展新兴工科专业的研究与探索，通过借助北京奇观独特的平台优势，梳理相关工科专业的课程体系、人才培养模式，培养新一代工程科技人才。</t>
  </si>
  <si>
    <t>教学内容和课程体系改革项目面向全国高等院校嵌入式、物联网、移动互联网、大数据、云计算等课程和相关专业，建立双向合作机制，创立符合产业需求与促进高校专业学科发展的人才培养模式，设立资助课程项目，构建全新课程体系。重点建设和推广云计算、大数据、Java技术开发等专业和课程。</t>
  </si>
  <si>
    <t>实践条件和实践基地建设项目围绕目前相关热点技术领域，支持高校在这些技术方向建设联合实训实验室，服务于高校基础教学及实验科研。同时也可以基于实验室环境开展创新创业、培训认证、课程建设等，推动高校新专业新技术方向的实践教学改革。在时间条件满足的情况下，进行实践基地的建设，视高校情况来确定建立的是校内还是校外的实践基地，为学生提供走上社会进行工作的磨刀石。</t>
  </si>
  <si>
    <t>创新创业联合基金项目面向目前相关热点技术领域与专业，结合北京奇观相关软硬件平台的独特优势，由企业提供相应资金支持和项目研究方向，全面提升大学生创新、实践、运营、协作、创业的能力，通过相关项目的研究和开发，锻炼学生创新创业能力和实践能力，提升综合素养。携手高校共同培养“互联网+”核心人才，为社会输出更多具有商业、社会价值的优秀产品。</t>
  </si>
  <si>
    <t>蓝墨科技</t>
  </si>
  <si>
    <t>围绕高等院校新工科课程改革，通过智能云教学工具应用、智能云教学课程内容建设和智能云教学大数据管理等环节的共同建设，深入开展多样化探索实践，形成可推广的新工科课程建设改革成果。</t>
  </si>
  <si>
    <t>新工科类课程</t>
  </si>
  <si>
    <t>新工科</t>
  </si>
  <si>
    <t>围绕高等院校各专业课程改革，通过智能云教学工具应用、智能云教学课程内容建设和智能云教学大数据管理等环节的共同建设，推动高校更新教学内容、完善课程体系，建成能够满足行业发展需要，可共享的云课程、云教材并推广应用。</t>
  </si>
  <si>
    <t>除新工科、创新创业类课程之外的其他所有专业课、基础课、平台课均可申报。</t>
  </si>
  <si>
    <t>除新工科、创新创业类课程之外的其他所有专业</t>
  </si>
  <si>
    <t>围绕高等院校创新创业教育课程体系改革，通过智能云教学工具应用、智能云教学课程内容建设和智能云教学大数据管理等环节的共同建设，建成能够满足高等院校创新创业教育需求的智能云教学课程体系，支持高校创新创业教育改革。</t>
  </si>
  <si>
    <t>创新创业类课程</t>
  </si>
  <si>
    <t>组织实施“院校整体师资信息化教学能力提升计划”，开展基于智能云教学工具应用、智能云教学模式实践、智能云教学课程建设的信息化培训项目，促进广大教师尤其是青年教师提升教育信息化综合能力，主动适应信息化、人工智能等新技术变革，积极有效开展教育教学，推进高等学校课堂革命。</t>
  </si>
  <si>
    <t>所有在校老师</t>
  </si>
  <si>
    <t>教务处、教发中心</t>
  </si>
  <si>
    <t>武汉睿数信息技术有限公司</t>
  </si>
  <si>
    <t>面向地理信息科学、计算机等专业的一线教学教师，设立教改项目5项。拟支持的方向包括“时空大数据”（侧重时空数据挖掘、多元数据分析等方面）、“时空定位”（与wifi定位、室内定位相关）、“GIS二次开发”（例如沙盒模型的三维地理信息开发等）、“机器学习”（分布式深度学习相关领域）。</t>
  </si>
  <si>
    <t>地理信息科学、计算机等专业</t>
  </si>
  <si>
    <t>地理信息科学，计算机</t>
  </si>
  <si>
    <t>以高校现有实习实训基地为基础，在地图制图和虚拟现实两个方向上，开展实践基地建设项目。推动高校与企业的交流发展，促进现代化专业人才培养模式的探索与实践。</t>
  </si>
  <si>
    <t>辽宁云创企业管理咨询有限公司</t>
  </si>
  <si>
    <t>本项目针对全日制本科院校各专业的课程，从创新创业及农产品信息化课程两个课程方向，分别协助高校建设一批高质量的应用类课程，在青创学院的合作院校中的相应专业中开设和推广，帮助合作院校建设特色专业和课程，开展企业项目协同开发及实训，确保不同层次的学生可以根据自己的专长进行个性化学习，并参与公司实际的项目研发，进一步促进高校学生职业能力的全面提升，提升学生的就业竞争力。</t>
  </si>
  <si>
    <t>面向高校创新创业型专业的青年教师，开展创新创业、农产品信息化方面的专业师资工程实践能力培训，并组织参与者参加公司的商业项目开发，促进高校科技成果转化，提升参与老师的工程实践能力，为高校创业指导教师、创业带头人提供创新创业教学方法、技术创新工具应用技巧、项目教练技术及互动课程开发、投融资环境等全方位的创业培训课程指导，因此提升教学水平，协助高校建设双师型队伍。</t>
  </si>
  <si>
    <t>此项目主要面向高校，通过政校企合作共建青创学院，以辽宁青企协200余家辽宁本土优质企业及规模2.1亿元的辽宁青创天使投资基金为依托，通过资源整合，优势提炼，形成完善的创业生态系统，构建出适于大学生项目实训、创业实战、初创企业发展的平台，由企业提供师资、投资基金等，支持高校建设创客空间、项目孵化转化平台等,为高校创新创业基地提供专业的托管运营服务。</t>
  </si>
  <si>
    <t>辽宁青创天使投资基金，是辽宁第一支由政府出资引导成立的天使投资基金，总规模2.1亿，由省政府出资6000万，社会私募1.5亿。目前华府青创空间在孵项目98个，投资项目25个，投资总金额超过1亿元，本项目旨在鼓励在校大学生自发的创新创业，对于有创新想法并有意愿将想法转化为产品的在校学生或团体进行技术指导、创业指导、奖励和创业基金支持，以帮助大学生积极创新创业，获得更多实践经验，提高综合专业技能和对市场的认知。</t>
  </si>
  <si>
    <t>上海海文信息技术有限公司</t>
  </si>
  <si>
    <t>面向全国高等学校，包括但并不限于计算机科学与技术、软件工程、网络工程、信息管理与信息系统、电子商务、信息与计算科学、电子信息工程、计算机应用与维护、数字媒体等相关专业，依托世界500强企业（甲骨文（中国）软件系统有限公司暨Oracle公司）雄厚的技术实力、教育实力，引入海文课程研发团队研发经验和成果以及讲师培训评审体系，构建适应本院校特色应用型专业人才培养体系。</t>
  </si>
  <si>
    <t>包括但并不限于计算机科学与技术、软件工程、网络工程、信息管理与信息系统、电子商务、信息与计算科学、电子信息工程、计算机应用与维护、数字媒体等相关专业</t>
  </si>
  <si>
    <t>针对全国高校（公办、民办）计算机科学与技术、软件工程、网络工程、信息管理与信息系统、电子商务、信息与计算科学、电子信息工程、计算机应用与维护、数字媒体等相关专业，分阶段对JAVA、数据分析与挖掘、H5、数据库运维和python+人工智能等5个方向进行培训，以线上云平台资源共享与线下暑期培训相结合的模式培养高校师资，提升院校专业体系研发能力、教师的项目技术实践能力和实训教学水平</t>
  </si>
  <si>
    <t>建设“甲骨文OAEC XXX 实验室”，全面引入海文企业文化、技术体系、项目实践案例、企业师资、软硬件平台（含教育云）以及人才服务平台等资源，通过学生项目和技术实践以及职业素养等综合能力的实习实践培养，提升学生实践能力。结合院校专业人才培养体系和校内实践体系，完善大学生实习实践体系的建设，实现应用型工程实践型人才培养目标。</t>
  </si>
  <si>
    <t>移动互联网、云计算、大数据、人工智能方向</t>
  </si>
  <si>
    <t>建设 “XXX大学校外实践基地”, 校企双方共同制定校外实践方案。在实践过程中引入企业文化、岗位实训环境、技术体系和商业实践案例，为参加实践的学生提供企业项目开发实战课程和实训。</t>
  </si>
  <si>
    <t>通过校企合作重构人才培养方案体系，搭建在校大学生创新创业实践平台-甲骨文OAEC双创中心，以大数据、云计算技术为依托，将"产、学、研"相结合，基于大数据、H5、云计算、python+人工智能等创业训练项目，建立企业科研院所和高等学校之间的合作，为本校大学生，提供全方位的服务打造融合商务、媒体、产业于一体的创新、创业体系。</t>
  </si>
  <si>
    <t>海文创新创业联合基金项目面向全国高等学校优秀的学生创新创业团队。作为中国领先的科技型人力资源服务提供商，旨在通过提供创新创业基金的方式，鼓励学生提高技术创新意识，锻炼专业技术能力，提高职业综合素养，培养校园创业热情。</t>
  </si>
  <si>
    <t>李宁(中国)体育用品有限公司</t>
  </si>
  <si>
    <t>面向高校市场营销、工商管理、经济、管理类；服装设计、工业设计、鞋设计；体育产业、运动科学与研究类等相关专业教师，重点资助市场营销研究、产品设计研发、体育产业研究等方向。由李宁公司提供经费，将李宁公司用人理念，按照人才培养的需求，引入到教学过程，通过专业共建、实习基地共建、项目运营等方式，推动高校更新教学内容、完善课程体系，建成满足体育用品行业发展需求的、可共享课程资源及共同开发相关课程，并能实践推广应用。</t>
  </si>
  <si>
    <t>面向高校市场营销、工商管理、经济、管理类；服装设计、工业设计、鞋设计；体育产业、运动科学与研究类等相关。研发新零售营销、销售管理相课程；产品设计相关课程；体育相关课程等。</t>
  </si>
  <si>
    <t>市场营销、工商管理、经济、管理类；服装设计、鞋设计、工业设计类；体育产业、运动科学与研究类等相关专业</t>
  </si>
  <si>
    <t>面向高校市场营销、工商管理、经济、管理类；服装设计、工业设计、鞋设计；体育产业、运动科学与研究类等相关。搭建实习基地，模拟市场商业环境，研究新商业模式 、营销模式；搭建产品设计平台，进行产品设计研发；搭建体育运动平台，进行体育产业研究、运动科学研究、用户需求研究。</t>
  </si>
  <si>
    <t>搭建实习基地，模拟市场商业环境，营销实践；搭建产品设计平台，进行产品设计研发实践；搭建体育运动平台，进行体育产业研究、运动科学研究、用户需求研究实践。</t>
  </si>
  <si>
    <t>面向高校市场营销、工商管理、经济、管理类；服装设计、工业设计、鞋设计；体育产业、运动科学与研究类等相关专业</t>
  </si>
  <si>
    <t>北京杰创永恒科技有限公司</t>
  </si>
  <si>
    <t>面向电子、自动化、计算机等专业</t>
  </si>
  <si>
    <t>电子信息、电气自动化、计算机等专业</t>
  </si>
  <si>
    <t>计算机专业的数字逻辑，计算机组成原理</t>
  </si>
  <si>
    <t>北京华育兴业科技有限公司</t>
  </si>
  <si>
    <t>以积极应对大数据行业变化、旨在培养未来产业人才为理念，充分将华育兴业在大数据行业内完成的新技术、新项目多层面及时的转换成教学资源，融入到新工科建设内容当中。为了实现这个目标，在以新产业结构定义人才结构 、以新技术标准制定考核标准、为高校提供了软件及技术支持，为高校建设新工科的教学环境创造必要条件。</t>
  </si>
  <si>
    <t>明确至少一个专业作为新工科建设项目的实施主体，优先考虑已经建立大数据专业或专业方向但缺少相关课程资源、师资和实验环境配套的高校。</t>
  </si>
  <si>
    <t>在校企合作的基础上，通过教学内容和课程体系改革的方式，打破传统大学中学生的约束性的教学方式，通过对高校课程改革、双师型教师培养、教材教辅研发等方面的扶持，推动高校更新教学内容、完善课程体系，建成能够满足大数据行业发展需要、可共享的课程、教材资源并推广应用。学校和企业联动共同打造应用新型及跨专业交叉人才，推动高校人才培养改革。</t>
  </si>
  <si>
    <t>主要考虑开设计算机科学与技术、软件工程、网络工程、电子商务、信息与计算科学、电子信息工程、计算机应用与维护、数学应用、统计学等大数据相关专业的高校</t>
  </si>
  <si>
    <t>基于华育兴业现有的教学平台，以提高教师实践能力和教学水平为目标，面向高等院校的青年教师，由华育兴业与高校合作，围绕“互联网+”领域（大数据方向，具体由双方协商而定）的核心技术及时下最新的技术热点开展师资培训。在培训的过程中穿插企业真实的项目案例，让高校讲师在实验设备操作水平及项目实施经验、技术能力上都得到提升。</t>
  </si>
  <si>
    <t>全国高等学校计算机科学与技术、软件工程、网络工程、电子商务、信息与计算科学、电子信息工程、计算机应用与维护、数学应用、统计学等相关专业负责人及骨干教师</t>
  </si>
  <si>
    <t>校企联合大数据实践基地，以华育兴业平台及线上课程资源为基础，推动多种教学方式在合作高校实施，通过实践基地建立配套的基础设施及课程体系，从而快速提升专业学科的实践教学水平、提高学生学习质量和就业水平，将大数据技术真正融会贯通到实际应用中，掌握大数据的专业知识和技能，并且具备在本领域跟踪新理论、新知识、新技术的能力以及较强的创新实践能力。</t>
  </si>
  <si>
    <t>主要面向开设计算机科学与技术、软件工程、网络工程、电子商务、信息与计算科学、电子信息工程、计算机应用与维护、数学应用、统计学等相关专业的高校</t>
  </si>
  <si>
    <t>武汉创维特信息技术有限公司</t>
  </si>
  <si>
    <t>项目主要对应物联网、嵌入式、移动互联、云计算、智慧城市等地方产业需求，引入市场化力量推进产教融合。与学校共建相关专业，如物联网工程等，共同审定人才培养方案、合作编写教材，常年提供顶岗实习预就业岗位，参与学生评价考核。培养主动适应新技术、新产业、新经济发展的卓越工程科技人才。发挥工程教育在师资队伍、实践平台、行业协同等方面的优势，更大程度地实现学校与地方经济社会发展的同频共振。</t>
  </si>
  <si>
    <t>计算机类、电子信息类、自动化类、电气类</t>
  </si>
  <si>
    <t>物联网、计算机</t>
  </si>
  <si>
    <t>打造产学研融合式人才培养模式，提供学院共建、专业共建、实验室共建、基地共建、师资培养、职业认证、教材开发、研讨会举办等解决方案，项目重点支持嵌入式、物联网、移动互联、大数据、云计算等专业方向的课程建设，形成与行业对接的培养方案以及课程体系。基于创维特的软硬件平台，提供包含理论课程内容、教学资源（教学大纲、教材、PPT、讲义、课后习题、实验设计、实践案例、实训项目等）的建设。</t>
  </si>
  <si>
    <t>计算机类、电子信息类、</t>
  </si>
  <si>
    <t>物联网、嵌入式、计算机</t>
  </si>
  <si>
    <t>创维特借助良好的社会关系，联合企业资源、行业协会资源及学校资源，为院校的师资培养提供有针对性的培训计划、培训方式、落实培训场地，认证培训提供教师顶岗学习岗位，提供个性化的服务，培养一批主要面向全国高等院校的物联网、嵌入式、移动互联、大数据、云计算等专业方向的一线教师。</t>
  </si>
  <si>
    <t>计算机类、电子信息类</t>
  </si>
  <si>
    <t>创维特与高校合作共同建设联合实验室、创新创业实践中心，服务于高校基础教学及实训科研，提供包括硬件设备、软件平台、课程资源、师资培训等软硬件资源。拟在教学创新、科研创新和应用创新等方面展开深入合作，与合作高校一起探索构建创新创业人才培养体系。具体支持力度和办法与校方共同协商。</t>
  </si>
  <si>
    <t>计算机类、电子信息类、自动化类</t>
  </si>
  <si>
    <t>该项目将面向全国高等院校，创立符合产业需求与促进高校专业学科发展的创新创业人才培养模式，围绕促进大学生创新精神、创业意识和创新创业能力的人才培养，推动高校进一步提升创新创业教育课程体系内容，扩充创新创业教育课程资源，共同举办创新创业竞赛，举办创新创业项目成果展等活动，助力院校开展创新创业教育改革。</t>
  </si>
  <si>
    <t>项目主要面向高校计算机类、电子信息类等相关专业的学生个人或团队。按照教育部大学生创新创业训练计划要求，在物联网、嵌入式、移动互联、云计算、智慧城市等方向的创新创业提供支持，安排技术骨干为师生提供技术和产品开发培训，为基于技术前瞻性、创新性、产业价值的项目提供资金支持，并推进科技成果转化。</t>
  </si>
  <si>
    <t>北京络捷斯特科技发展股份有限公司</t>
  </si>
  <si>
    <t>新工科人才培养改革项目主要面向正在实施或意在实施新工科人才培养的高校，旨在提高新工科人才培养质量，促进学校数据科学研究，建设数据科学创新团队与平台，将数据科学研究成果及时转化为实用的新技术。建设内容主要是创新工科人才培养模式，探索新工科人才培养标准，构建新工科人才培养课程体系；开发至少3门数据科学领域的高质量公开课；建设数据资源平台和教学平台，共同开展社会化服务。</t>
  </si>
  <si>
    <t>工科类专业</t>
  </si>
  <si>
    <t>主要面向高校经管类专业，为加快培养具备创新能力的复合型高素质供应链人才，提高经管类人才培养质量设立此项目。将依据职业资历架构，以智慧供应链人才岗位能力要求为导向，对现有人才培养方案及课程体系进行改革，共同开展课题研究、资源开发、企业服务等。</t>
  </si>
  <si>
    <t>经管类专业</t>
  </si>
  <si>
    <t>主要面向高校经管类专业，为加快培养具备创新能力的复合型高素质供大数据人才，提高经管类人才培养质量设立此项目。将依据职业资历架构，以大数据人才岗位能力要求为导向，从教学方式、课程体系、技能与经验三方面入手，开展实验教学改革，以适应大数据时代对于经管人才培养的要求。</t>
  </si>
  <si>
    <t>此项目面向高校经管类专业，由高校各学科课程建设团队申报，每个课程团队可以申报一项。每个项目从智慧供应链跨专业融合课程体系中选择1门核心课程（或实验项目），由我司提供课程开发标准，校方负责组建课程建设团队，开发课程配套资源，包含实验案例、实验指导手册、教学题库、视频、动画等资源（我司提供技术支持）。</t>
  </si>
  <si>
    <t>此项目面向高校经管类专业，由高校各学科课程建设团队申报，每个课程团队可以申报一项。每个项目从大数据人才培养课程体系中选择1门核心课程（或教学实验案例），由我司提供课程开发标准，校方负责组建课程建设团队，开发课程配套资源，包含课程大纲、学时分配、教师教案、电子书、习题和实验设计等。</t>
  </si>
  <si>
    <t>为提高经管类专业人才培养质量，推动经管类专业才培养模式的改革和创新，提升经管类专业教学信息化应用水平设立此项目。培训采取线上+线下结合的方式开展。培训内容包括“互联网+教育背景下人才培养模式创新、教学云平台功能使用、教学云平台和资源云平台模拟备课、信息化教学环境下教学组织设计等。</t>
  </si>
  <si>
    <t>为提升经管类专业教师实践能力设立此项目。培训采取线上+线下结合的方式开展。培训内容包括大经管体系下如何开展综合实验课程和实践教学；以仓储和运输实验室为中心，讲解教师如何利用实验室进行课程规划和实验教学；如何通过开展实验和实践教学，培养智慧供应链环境下的综合型人才；如何通过开展实验和实践教学，培养适应跨境电商行业的高素质人才。</t>
  </si>
  <si>
    <t>为培养高校教师利用内外部数据进行运营管理、分析决策、创新优化等综合能力设立此项目。培训采取线上+线下结合的方式开展。培训内容包括大数据发展背景、大数据技术与工具、大数据可视化、经管类专业数据挖掘应用案例等。</t>
  </si>
  <si>
    <t>联创中控（北京）教育科技有限公司</t>
  </si>
  <si>
    <t>针对于大数据、人工智能、物联网等新工科专业，联创教育拟定与10所院校进行新工科专业课程体系研究，高校利用自身的师资队伍以及教学经验优势，结合联创教育大数据、人工智能技术的产业优势，设计规划大数据、人工智能新工科专业的人才培养方案、专业课程体系，配套实践内容体系，同时，针对实践平台构建模式探讨技术方案。</t>
  </si>
  <si>
    <t>大数据、人工智能、物联网、云计算等计算机、信息技术相关的专业或产业方向</t>
  </si>
  <si>
    <t>大数据、人工智能、物联网、云计算</t>
  </si>
  <si>
    <t>此项目将为全国高等院校云计算、大数据、物联网、人工智能等新一代信息技术相关专业方向的教师，提供经费、技术和平台的支持，和院校师资团队合作进行课程开发和教学模式改革及探索。
面向上述学科方向，本项目将重点支持三种类型的项目：
1、以产业人才需求为起点，以能力素质为导向，以学生为中心的教育体系和人才培养模式的改革探索及课题研究。
2、采用虚拟实验技术、翻转课程技术、大数据技术，结合学生认知规律，开发基于在线平台、虚拟实验平台进行授课的课程资源。
3、在新的人才培养模式下、新课程体系下，通过大数据技术进行学生学习行为记录、分析和挖掘，并为课程开发及教学改革提供可行性理论支撑的项目课题。</t>
  </si>
  <si>
    <t>云计算、大数据、物联网、移动互联网、软件工程、信息安全、人工智能、区块链等专业或产业方向</t>
  </si>
  <si>
    <t>云计算、大数据、物联网、移动互联网、软件工程、信息安全、人工智能、区块链</t>
  </si>
  <si>
    <t>项目拟定与10所院校进行师资培训项目合作，将为每所立项院校提供1万元的经费支持。联创教育师资培训内容将涵盖云计算、大数据、人工智能、物联网、移动开发等多个方向。联创教育根据技术发展趋势、确定培训方向、培训大纲、培训时间、培训周期、培训模式等事项。培训内容包括技术培训、教学经验分享、项目研究等内容，完成培训的教师可以申请获得“联创教育新一代信息技术人才培养项目”证书。</t>
  </si>
  <si>
    <t>云计算、大数据、人工智能、物联网、移动开发等专业或产业方向</t>
  </si>
  <si>
    <t>云计算、大数据、人工智能、物联网、移动开发</t>
  </si>
  <si>
    <t>云计算、大数据、物联网、人工智能等专业或产业方向</t>
  </si>
  <si>
    <t>云计算、大数据、物联网、人工智能</t>
  </si>
  <si>
    <t>项目将面向全国高等院校，支持云计算、大数据、物联网、移动互联网、人工智能等国家战略性新兴产业相关学科，开展产业前沿技术课程、产业通识教育课程、创新创业实践课程、创新创业师资培训课程等双创相关课程开发，支持创新创业空间建设、创新创业教育云平台建设，助力院校开展创新创业教育改革。</t>
  </si>
  <si>
    <t>云计算、大数据、物联网、移动互联网、人工智能等专业或产业方向</t>
  </si>
  <si>
    <t>云计算、大数据、物联网、移动互联网、人工智能</t>
  </si>
  <si>
    <t>项目面向全国高等院校信息技术相关专业的学生或者信息技术有关的创新创业项目，对于有创新创业精神和想法的学生提供资金和技术支持。通过相关项目研究和开发，锻炼学生创新创业能力和实践能力，提升综合素养。针对学校相关的个人以及团队结合公司的技术优势和资源进行项目过程指导，对有价值的项目进行孵化。</t>
  </si>
  <si>
    <t>计算机、软件、电子信息、物联网、云计算、大数据等信息技术先关专业</t>
  </si>
  <si>
    <t>计算机、软件、电子信息、物联网、云计算、大数据</t>
  </si>
  <si>
    <t>弘成科技发展有限公司</t>
  </si>
  <si>
    <t>拟设立10个项目。弘成科技发展有限公司产学合作新工科建设项目面向全国高等学校计算机类、软件工程类、信息与计算科学类、数字媒体类等专业，通过支持相关专业的建设，可建设包括软件工程师、大数据工程师、人工智能与UI设计师等四个专业，支持专业实验室建设，专业课程资源建设，推进在线学习和教学管理平台资源共享开展师资培训，促进相关专业（专业群）建设，培养适应产业发展需要的应用型技术技能人才。</t>
  </si>
  <si>
    <t>软件工程师、大数据工程师、人工智能与UI设计师等四个专业，支持专业实验室建设，专业课程资源建设，推进在线学习和教学管理平台资源共享开展师资培训</t>
  </si>
  <si>
    <t>软件工程师、大数据工程师、人工智能与UI设计师等</t>
  </si>
  <si>
    <t>面向计算机、软件工程等专业，拟支持的方向包括“移动计算”、“大数据”、“人工智能”。</t>
  </si>
  <si>
    <t>拟设立5个项目。围绕当前的产业技术热点，协助提升一线教学教师的技术和课程建设水平。具体举办3期师资培训班，围绕移动应用开发、嵌入式与系统软件开发、物联网应用开发等领域开展，三者的培训班设置比例为5:3:2。</t>
  </si>
  <si>
    <t>围绕移动应用开发、嵌入式与系统软件开发、物联网应用开发等领域开展，</t>
  </si>
  <si>
    <t>动应用开发、嵌入式与系统软件开发、物联网应用开发</t>
  </si>
  <si>
    <t>腾迅互联（北京）科技有限公司</t>
  </si>
  <si>
    <t>面向全国大专及以上高等院校计算机应用，软件开发，大数据，设计、数字媒体等相关专业，运用腾迅互联多年教学经验，着力培养高校未来新兴产业和新经济需要的是工程实践能力强、创新能力强、具备国际竞争力的高素质复合型“新工科”人才。与各高校合作，打造一流学科，快速提升专业人才培养质量，协同培育出具有创新能力、高技术、高素质、高标准的复合型人才。</t>
  </si>
  <si>
    <t xml:space="preserve">1.理工类:计算机/软件/网络/软测/通信/系统管理/数学/物理/电子。
2.设计类:视觉传达/动漫/艺术/数字媒体/环境设计/图形图像/建筑。
3.管理类:电子商务/信息管理/市场营销/工商管理。
</t>
  </si>
  <si>
    <t>理工类、设计类、管理类</t>
  </si>
  <si>
    <t>1.理工类:计算机/软件/网络/软测/通信/系统管理/数学/物理/电子。
2.设计类:视觉传达/动漫/艺术/数字媒体/环境设计/图形图像/建筑。
3.管理类:电子商务/信息管理/市场营销/工商管理。</t>
  </si>
  <si>
    <t xml:space="preserve">针对全国高校全国高校计算机科学与技术、软件工程、网络工程、电子商务、信息与计算科学、电子信息工程、计算机应用、数字媒体、电子商务、游戏/动漫设计、影视后期、艺术设计相关专业等进行培训。在寒暑假期间，安排教师参与校企合作顶岗实习等方式进行。
</t>
  </si>
  <si>
    <t>面向全国高等学校计算机、软件工程、网络工程、信息与计算科学、数学与应用数学、艺术设计、数字媒体等相关专业提供实践条件建设资源，主要包含人工智能H5、UI、VR虚拟现实、大数据等技术方向。腾迅互联提供校企合作建设方案及配套标准设施、资源，协助院校共建实践基地、实训实习基地、校内实验室等。</t>
  </si>
  <si>
    <t>腾迅互联每年定期邀请合作企业相关技术专家、知名创新创业导师以及腾迅互联资深技术总监对学生团队申报的创新创业项目进行评审，并评估项目价值和风险，从中择优给予创新创业基金支持。项目立项后，腾迅互联将委派资深项目经理一对一对接团队进行技术指导，确保项目顺利实施。</t>
  </si>
  <si>
    <t>宁波阶梯教育科技有限公司</t>
  </si>
  <si>
    <t>面向所有专业，面向院系领导</t>
  </si>
  <si>
    <t>面向所有专业，面向院系领导。</t>
  </si>
  <si>
    <t>深圳市天之腾科技有限公司</t>
  </si>
  <si>
    <t>面向高等教育学校中理工类专业</t>
  </si>
  <si>
    <t>本项目主要面向高等教育学校中的计算机相关专业，由天之腾公司根据学校需要，按照学校专业实践教学环节所需的产业真实环境，打造综合实践基地，提升实践教学水平。
天之腾将会根据学校的具体情况，为高校量身定做一套适合学校相关专业实训教学的硬件环境，同时由天之腾协助院校储备专业实践教学资源，并派遣经验丰富的企业培训技术讲师协助实践教学授课，真正实现产教零距离。</t>
  </si>
  <si>
    <t>面向高等教育学校中的计算机相关专业</t>
  </si>
  <si>
    <t>河南智游臻龙教育科技有限公司</t>
  </si>
  <si>
    <t>面向全国高校的相关专业青年教师，针对目前市场需求的多个IT技术方向的师资培养建设项目。申报项目经过评审后，将提供相关经费支持。项目内容包括以下：通过技术培训提升教师的IT技术水平，以满足市场需求，把握行业新风向；通过项目研究提升教师的项目能力，以提高教师项目经验，更好的适应企业人才需要；通过备课经验分享提升教师备课的全面性，已经对课程的编排能力；通过讲课经验分享来提升教师的职业素养，以方便更好的把控教学质量。</t>
  </si>
  <si>
    <t>JAVA 、大数据 、PYTHON、UI、VR、H5</t>
  </si>
  <si>
    <t>面向全国高等学校的计算机、信息工程、信息计算科学、数学与应用数学，数字媒体技术管理、数字媒体类相关专业的3年级或4年级学生，提供产品研发、测试、运维、数字媒体支持等方面的实习、实训岗位，每个岗位的实习、实训时间为1周-1个月，实习期间提供400-1000元的实习津贴，合计提供5000个人月的实习岗位</t>
  </si>
  <si>
    <t>北京矩道优达网络科技有限公司</t>
  </si>
  <si>
    <t>计算机科学及其相关专业</t>
  </si>
  <si>
    <t>计算机及其相关专业</t>
  </si>
  <si>
    <t>计蒜客将协助高校开展针对软件工程、程序设计实践，以及职业技能提升方向提供师资培训，协助高校建设、完善、加强教学团队力量。</t>
  </si>
  <si>
    <t>软件工程、计算机及其相关专业</t>
  </si>
  <si>
    <t>计蒜客将联合高校共同建设校企联合实验室，为每所立项高校提供价值30万的实验室资源，辅助高校建设基础教学、ACM、云计算、大数据、人工智能等专项实验室。</t>
  </si>
  <si>
    <t>京东集团</t>
  </si>
  <si>
    <t>面向软件工程、计算机、云计算、大数据、机器学习、深度学习、人工智能、物联网、数学与统计学、新一代信息技术、高端装备制造、新能源、机器人、半导体等高校相关专业，给与专项科研奖励基金，组织青年老师到企业访问交流，进行产品设计、客户开发和数据分析等工作，积累实际操作经验；公司统筹，由主导学校牵头，其他学校参加，在主导学校集中进行教学培训和学术研究辅导，提升老师教学能力和研究水平。</t>
  </si>
  <si>
    <t>软件工程、计算机、云计算、大数据、机器学习、深度学习、人工智能、物联网、数学与统计学、新一代信息技术、高端装备制造、新能源、机器人、半导体等</t>
  </si>
  <si>
    <t>广州市福思特科技有限公司</t>
  </si>
  <si>
    <t>面向全国高等院校会计、财务管理、审计、税务、资产评估、企业管理、人力资源、市场营销等专业方向</t>
  </si>
  <si>
    <t>会计、财务管理、审计、税务、资产评估、企业管理、人力资源、市场营销</t>
  </si>
  <si>
    <t>面向高等院校的会计、财务管理、审计、税务、资产评估、企业管理、人力资源、市场营销等专业方向</t>
  </si>
  <si>
    <t>面向会计、财务管理、审计、税务、资产评估、企业管理、人力资源、市场营销等专业方向</t>
  </si>
  <si>
    <t>世纪文都教育科技集团股份有限公司</t>
  </si>
  <si>
    <t>面向高校物联网工程、数据科学与大数据技术、智能制造、机器人工程、通信工程、信息安全、建筑工程(BIM教育方向)、金融工程、金融信息技术、法学、法学英语等相关专业的教师及学生，运用云计算、大数据、人工智能等技术，将相关专业、多学科内容相互融合。整合文都教育资源，创新教育模式，打造物联网等多个专业方向的实验课程体系，利用文都自主研发的“基于行为的人才测评系统”等，建立一批高质量的科研教学体系，促进高校科研教学创新改革，推广优秀课程，加速、融合、创新学科建设。</t>
  </si>
  <si>
    <t>物联网工程、数据科学与大数据技术、智能制造、机器人工程、通信工程、信息安全、建筑工程(BIM教育方向)、金融工程、金融信息技术、法学、法学英语等相关专业</t>
  </si>
  <si>
    <t>文都教育有专业的大学生实习实训基地，面向相关专业的四年级大学生，提供实习实训培养体系。实习实训以学校教学计划和培养方案为基础、以企业岗位需求为导向制定实习实训培养方案。文都教育提供师资力量和培训内容，采用“培训+项目”的模式，通过短期培训帮助学生掌握某一类专业的基础入门技能，了解企业真实项目的管理过程，提升工作实践能力和就业竞争力。</t>
  </si>
  <si>
    <t>利用文都教育“卓越教师培养工程”，强化教师教学基本功训练，引导教师利用新技术开展教学活动，实施名师、名校长计划。运用大数据、人工智能等技术，支持教师决策、教师教学、教研等活动的开展。利用文都 “双师课堂”帮助教师能够线上线下随时学习、随地学习。利用文都信息系统提升教师信息化利用水平，在高校建设人工智能教学示范平台，提升教师主动运用新技术开展教学活动的能力。</t>
  </si>
  <si>
    <t>与高校联合开展校内、校外实践条件建设，推动ICTE应用技术人才培养的实践探索与创新。实践条件建设项目以培养对接新产业、新技术所需的应用型创新人才为目标。与高校共建联合研发中心，以研发中心为培训基地，推动“产学研用”相结合，开展产业研讨和技术培训。</t>
  </si>
  <si>
    <t>此项目应用文都创新教育研究院的研究成果，为高校提供创新教育体系建设，为高校大学生提供创新创业项目、资金、软硬件条件等支持。提供大学生创新创业平台、创客空间等，辅导大学生开展创新、创业实践活动，支持高校利用文都创新平台开展各类创新、创业竞赛，支持高校创新创业教育改革。</t>
  </si>
  <si>
    <t>锐捷网络股份有限公司</t>
  </si>
  <si>
    <t>基于教学内容和课程体系改革需求分析，依托“大智移云”现代网络技术，整合计算机专业各环节的教学资源，研发“大数据技术实践教学平台”和面向高校的大数据专业课程资源，并将开发成果提供给院校使用，协助院校完成大数据专业建设，以推进大数据教学环境云化，教学内容案例化，教学管理信息化，全面提升大数据专业人才培养质量。</t>
  </si>
  <si>
    <t>数据科学与大数据专业</t>
  </si>
  <si>
    <t>北京欧倍尔软件技术开发有限公司</t>
  </si>
  <si>
    <t>设置大型仪器开放共享项目、仪器工艺流程虚拟仿真项目、环境工艺流程虚拟仿真项目和城市市政管线综合管理虚拟仿真项目四个项目，通过大型仪器开放共享项目建设推进教学资源共享共用，提升资源利用效率，打破信息壁垒，为高校探索一种行之有效的管理模式，为保证人才培养质量提供技术支持。通过仪器工艺流程虚拟仿真项目、环境工艺流程虚拟仿真项目切实提升学生对工艺细部和相关流程理解力，为实践教学工作的开展提供高效支持。通过城市市政管线综合管理虚拟仿真项目建立城市供排水、热力、电力等管线及综合管廊的虚拟仿真平台，强化学生对管线综合管理的概念，提升学生的跨学科融合能力，为市政管线综合规划和管理提供有效保障。</t>
  </si>
  <si>
    <t>化学化工、食品工程、环境材料工程、能源电力、市政工程等专业</t>
  </si>
  <si>
    <t>深圳乐智机器人有限公司</t>
  </si>
  <si>
    <t>与全国10所高校共同建设实训基地，开展人工智能、智能制造、机器人教育等方面的建设。与学校共同建立联合实验室，为学生提供实习实训岗位，增强学生的就业能力。</t>
  </si>
  <si>
    <t>面向计算机、自动化、工训中心等院系</t>
  </si>
  <si>
    <t>计算机、自动化、工训中心等院系</t>
  </si>
  <si>
    <t>上海育创网络科技股份有限公司</t>
  </si>
  <si>
    <t>教学内容和课程体系改革项围绕IT产业高新技术，以上海育创“北风网”课程体系为核心，从大数据开发、数据挖掘与数据分析、人工智能三个课程方向，协助合作院校建设一批高质量实践应用类课程，协助合作院校调整课程设置、更新教学内容、完善课程体系，提升教学质量。</t>
  </si>
  <si>
    <t>主要考虑开设计算机科学与技术、软件工程、电子商务、信息与计算科学、电子信息工程、计算机应用与维护、数学应用、统计学等相关专业的高校</t>
  </si>
  <si>
    <t>计算机科学与技术、软件工程、电子商务、信息与计算科学、电子信息工程、计算机应用与维护、数学应用、统计学等相关专业</t>
  </si>
  <si>
    <t>以应用型专业人才培养体系建设和双师型教师培养为目标，通过企业技术体系和真实项目研发实践与实训，协助院校打造产学研融合的教学模式，进一步提升专业课程体系研发能力以及教师实践能力和实训教学水平。提升高校专业课程教师队伍整体授课水平、前沿科技专业技能及项目经验</t>
  </si>
  <si>
    <t>主要考虑开设计算机科学与技术、软件工程、网络工程、电子商务、信息与计算科学、电子信息工程、计算机应用与维护、数学应用、统计学等相关专业的高校</t>
  </si>
  <si>
    <t>微软亚洲研究院</t>
  </si>
  <si>
    <t>围绕国家《新一代人工智能发展规划》，从资源共享、平台共建、人才培养等方面，构建校企开放协同的人工智能科技创新体系，培养人工智能高端人才。</t>
  </si>
  <si>
    <t>计算机、信息技术领域交叉学科</t>
  </si>
  <si>
    <t>包括人工智能领域的精品课程建设及对现有课程的升级改进。引入企业在人工智能领域的前沿技术成果至教学内容及实验案例，建设创新型精品课程或改造、升级现有课程。通过建设成果的开放共享及推广，面向不同层次高校及学生的需求，打造有难度梯度、成体系的人工智能课程群及实践案例集；同时融合交叉学科优势，推进新工科新型工程人才培养。</t>
  </si>
  <si>
    <t>面向全国范围有代表性、积极参与人工智能领域教育教学实践与创新的高校教师。围绕企业在人工智能领域前沿技术有关的教学参考资料和工具，以及资深教学专家与企业共建的精品课程经验分享，为高校教师提供学习和实践产业最前沿技术的机会和平台，不断完善教师的知识结构、提升教师对产业前沿技术的敏感度以及教师开展实验教学的实战能力。</t>
  </si>
  <si>
    <t>北京中关村智酷双创人才服务股份有限公司</t>
  </si>
  <si>
    <t>主要针对全国高等学校计算机大类，高校教师开展相关专业的培训班，进行技术培训、教学经验分享、项目研究，提升教师的专业能力。培训内容将涵盖云计算、大数据、人工智能、网络工程、物联网、移动开发等多个方向。中关村软件园和院校共同组织策划，确定培训方向、培训大纲、培训时间、培训周期等事项。通过在线教育云平台与线下实训操作相结合的模式，提升高校教师的理论知识水平和实践技能，提升学校的整体教学水平。</t>
  </si>
  <si>
    <t>计算机科学与技术、云计算、大数据、人工智能、网络工程、物联网、移动开发等</t>
  </si>
  <si>
    <t>本科高校计算机类相关专业的负责人</t>
  </si>
  <si>
    <t>中关村软件园联合全国10所高校共同建设校企联合实验室，为每所立项高校提供价值50万元的实验室资源。这些资源基于高校实际需求，包括教学系统、教学平台、课程体系、教学资源等；联合实验室的建设主要服务于计算机类各专业方向，如计算机科学与技术、云计算、大数据、人工智能、网络工程、物联网、移动开发等。</t>
  </si>
  <si>
    <t>计算机类各专业方向</t>
  </si>
  <si>
    <t>本科院校计算机类相关专业的负责人</t>
  </si>
  <si>
    <t>面向全国高等院校计算机类相关专业的优秀教师，推出计算机科学与技术、云计算、软件开发、大数据、人工智能、网络工程、物联网、移动开发等多个方向的实验教学资源建设项目；通过建设一批高质量的实验教学资源，促进高校在线实验教学创新改革，推广优秀课程，加速学科建设。</t>
  </si>
  <si>
    <t>计算机科学与技术、云计算、软件开发、大数据、人工智能、网络工程、物联网、移动开发等</t>
  </si>
  <si>
    <t>重庆德克特信息技术有限公司</t>
  </si>
  <si>
    <t>围绕着目前软件工程、数字艺术、电子商务、人工智能4个专业群的21个专业热点技术领域，结合我们在大数据、软件工程、VR专业、数字艺术、智能硬件和人工智能等专业的研究和实践优势，融合产业和技术发展对人才的需求，面向全国高等院校开展校企合作办学、合作育人、合作就业、合作发展、课程体系共建、专业共建、师资培训、招生就业服务、人才培养方案、教材体系和课程资料包、项目案例、实习实践服务等方面探索多种形式合作，实现专业共建、院系共建，打造特色专业和专业群，形成可推广的建设改革成果，这些建设成果将向社会开放，任何高校都可以参考借鉴用于教学和人才培养项目中来，树立全国校企合作办学和产教融合经典案例。</t>
  </si>
  <si>
    <t>主要围绕：软件工程、人工智能、数字艺术和电子商务四大专业群</t>
  </si>
  <si>
    <t>人工智能Python、大数据开发、智能硬件开发、Java软件开发、NET软件开发、PHP软件开发、Web全栈开发、软件实施、软件测试、新媒体互动、视觉设计、前端设计、室内装潢设计、景观园林设计、VR互动展示、VR游戏开发、无人机与VR全景视频制作、景观园林设计、游戏动漫高级模型渲染、农村电商、产品运营、跨境电商等专业。</t>
  </si>
  <si>
    <t>围绕目前软件工程、数字艺术、电子商务、人工智能4个专业群的21个专业的热点技术领域，支持全国高校在这些领域的课程建设和教学改革工作，提供先进的课程体系资料包、教材体系、人才培养方案、改进教学方法、丰富教学内容和形式、更新教学理念、项目案例、素质课程等支持，与合作院校共同完成人才培养方案、课程融合和置换、内容共建，共同建成一批符合IT行业规模化、高质量、可共享的课程成果和教学改革方案、产学融合课程体系、示范专业、精品课程，协助院校打造产学研融合的教学模式。这些建设成果将向社会开放，任何高校都可以参考借鉴用于教学和人才培养项目中来。</t>
  </si>
  <si>
    <t>主要围绕着软件工程、人工智能、电子商务、数字艺术4个专业群的产业技术热点和德克特的21个优势专业，通过组织对人才培养方案、教育理念、教学模式、项目经验等培训，协助提升一线教学教师的技术和课程建设水平。具体举办3期师资培训班，围绕软件工程、人工智能、数字艺术和电子商务等领域的21个专业开展师资培训，打造一批优秀青年教师。</t>
  </si>
  <si>
    <t>主要围绕：软件工程、人工智能、数字艺术和电子商务四大专业群。</t>
  </si>
  <si>
    <t>人工智能Python、大数据开发、智能硬件开发、Java软件开发、NET软件开发、PHP软件开发、Web全栈开发、软件实施、软件测试、新媒体互动、视觉设计、前端设计、室内装潢设计、景观园林设计、VR互动展示、VR游戏开发、无人机与VR全景视频制作、景观园林设计、游戏动漫高级模型渲染、农村电商、产品运营、跨境电商以及学生综合素质课程等专业。</t>
  </si>
  <si>
    <t>主要围绕着软件工程、人工智能、电子商务、数字艺术等方向的产业技术热点和德克特的21个优势专业，通过企业提供配套软硬件设备、平台、教学资源与高校共同建立实践基地和实训室，改善相关专业的实践条件，提升实践教学水平；整合产业资源，为合作院校毕业年度优秀学生提供为期半年实习实训岗位，实现产学融合，提升学生的项目实践能力，培育优秀人才，提高就业的能力。</t>
  </si>
  <si>
    <t>主要围绕着软件工程、人工智能、电子商务、数字艺术等方向的产业技术热点和德克特的21个优势专业相关的创业创新教育改革和创业服务支持，为合作院校提供创业创新教育课程、培训、产业对接、融资对接、资源对接、创业服务支持、创业基地代运营等工作。</t>
  </si>
  <si>
    <t>浙江重德智能科技有限公司</t>
  </si>
  <si>
    <t>机器人工程专业</t>
  </si>
  <si>
    <t>机器人工程相关专业</t>
  </si>
  <si>
    <t>Google</t>
  </si>
  <si>
    <t>针对四个技术领域：人工智能、Android+、数据科学、物联网，建设适用于本科课堂教学和在线教育的课程资源。</t>
  </si>
  <si>
    <t>人工智能、Android+、数据科学、物联网</t>
  </si>
  <si>
    <t>针对“面向新经济的工科专业改造升级路径探索与实践”、“新工科多方协同育人模式改革与实践”和“新工科人才的创新创业能力培养探索”三个重点关注的选题和若干其他选题进行探索和实践。</t>
  </si>
  <si>
    <t>师资培训项目可以由一个学校承担立项，也可以由多个学校联合立项。每期师资培训研讨班为期三天，容量不少于40人，需要由申报学校提供培训师资、培训内容、培训资料、培训场地和本地食宿保障。</t>
  </si>
  <si>
    <t>基于 Android / Android+ 或者 Tensorflow 人工智能的创新应用，锻炼创新能力和实践能力，提升综合素养。</t>
  </si>
  <si>
    <t>Android+、人工智能</t>
  </si>
  <si>
    <t>计算机类和电子信息类</t>
  </si>
  <si>
    <t>双创教育项目的主题，可以围绕如下之一：
以技术创新为导向的提升创新创业教育示范课程（含教学实践）。
围绕 TensorFlow 的创客教育技术群建设。
推动创客教育的开源平台、技术和工具的开发，目的是推动青少年的创客教育，培育创客精神。</t>
  </si>
  <si>
    <t>人工智能</t>
  </si>
  <si>
    <t>与单个项目合作不同，此项目面向校级合作，包含若干子项目，这些子项目包含但不限于上述教学内容和课程体系改革项目、新工科探索与实践项目、双创教育课程建设项目（尤其是中美青年创客交流中心）等。此项目的目标是在这些方向上重点支持学校的人才培养工作。</t>
  </si>
  <si>
    <t>中关村加一战略新兴产业人才发展中心</t>
  </si>
  <si>
    <t xml:space="preserve">1.建设内容：支持高校研发《创新创业通识》、《创新创业实践》、《专业创新创业》等系列示范课程课程体系和教学内容的建设和改革。2.申报条件:已开设创新创业课程两年、至少有2学分32学时的必修课程；项目团队至少有2位专职课程开发人员（具体请见项目指南）。3.成果要求：课程内容不局限于课程大纲、授课教案、课程讲义、视频课件和教学方法等内容（具体要求请见项目指南）。4.支持内容：择优选择30个项目予以支持，对通过评审选拔的每个示范课程课程和教学内容建设和改革的立项的项目，根据情况每个项目提供3～5万元人民币的建设资金支持，确有必要的可适当提高支持额度。5.建设周期：从立项日起为期一年。 </t>
  </si>
  <si>
    <t>面向全日制大专、本科院校，不限专业。</t>
  </si>
  <si>
    <t>不限专业，高校创新创业职能机构或者区域创新创业教育联盟机构优先支持，同一地级以上城市参照申报高校条件只选择一所高校。</t>
  </si>
  <si>
    <t>不限专业，一个学校最多支持两个二级学院（系）。</t>
  </si>
  <si>
    <t>厦门网中网软件有限公司</t>
  </si>
  <si>
    <t>面向全国高等院校会计类、财务管理类、审计类、税务类等专业，以完善教学方式、提升教学质量为总体目标，通过信息技术与高等教育的深度融合，结合理实一体课程配套教学平台、教学资源等方式，推动高校更新教学内容、完善课程体系，开发财会系列专业课程、教材、课件、课程录像、实验指导书及配套实验方案等教学成果资源，促进财会相关专业重构教学内容，提升教学质量，推进教育系统性变革与和谐发展。</t>
  </si>
  <si>
    <t>会计类、财务管理类、审计类、税务类等专业</t>
  </si>
  <si>
    <t>面向全国高等院校会计类、财务管理类、审计类、税务类等专业，支持高校开展财会专业共建和校企联合培养方面的实践条件建设项目，项目遵循“加强实践、注重应用、增强素质、培养能力”为原则，开展基于业财税一体化的财会虚拟仿真实训基地，基于企业价值创造的模拟商战实训基地，基于管理型会计人才培养的财智云实验室，推动专业共建和联合办学，优化人才培养质量，探索人才能力培养体系。</t>
  </si>
  <si>
    <t>北京中公教育科技股份有限公司</t>
  </si>
  <si>
    <t>围绕当前经济发展的热点技术，将企业核心技术与高校课程建设紧密结合，促进高校优化课程体系，实现优质教学资源共享，提升学校教学质量专业度，针对软件开发及公司运营等课程内容展开合作。其中包括：Java 开发项目、Python开发项目、Unity游戏开发项目、软件测试项目、Web 前端开发项目、UI 交互设计项目、互联网营销等多个项目，完善系列高质量基础课程并在高校中实施、推广。确保不同层次的学生都可以学有所长地参与其中，提升学生就业质量。</t>
  </si>
  <si>
    <t>Java 开发项目、PHP 开发项目、Python开发项目、Unity游戏开发项目、大数据开发项目、软件测试项目、Web 前端开发项目、UI 交互设计项目、移动应用开发、互联网营销等</t>
  </si>
  <si>
    <t>泛 IT 类专业的相关专业负责人及骨干教师</t>
  </si>
  <si>
    <t>为了更好地发挥企业在IT新型技术人才培养方面的作用，增强高校老师在IT新技术与应用方面的操作能力，中公教育结合自身资源和有利条件，特别面向全国广大院校开展师资培训项目。以计算机科学与技术、软件工程、网络工程、信息与计算科学、电子信息工程、数字媒体技术等相关专业的骨干教师为主，分阶段进行培训，以线上资源分享与线下实训操作相结合的模式培养高校专业师资，打造更高层次专业型、应用型、创新型、复合型师资人才。</t>
  </si>
  <si>
    <t>计算机科学与技术、软件工程、网络工程、信息与计算科学、电子信息工程、数字媒体技术等相关专业</t>
  </si>
  <si>
    <t>项目申报人为全国高等学校计算机科学与技术、软件工程、网络工程、信息与计算科学、电子信息工程、数字媒体等相关专业负责人及骨干教师</t>
  </si>
  <si>
    <t>以大学生创业实训课程体系为载体，充分整合社会资源，校企合作、协同育人，共同提升高校实训课程的教学技能，打造全新的“互联网+”师生培养模式。以线上资源分享与线下实训操作相结合的模式培养移动互联网人才，对 Java 开发项目、Python开发项目、Unity游戏开发项目、大数据开发项目、软件测试项目、Web 前端开发项目、UI 交互设计项目、移动应用开发、互联网营销等多个方向进行分阶段培训，打造更高层次专业型、应用型、创新型、复合型人才。</t>
  </si>
  <si>
    <t>项目申报人为全国高校 IT 类专业</t>
  </si>
  <si>
    <t>广州培生教育传媒有限公司</t>
  </si>
  <si>
    <t>围绕“创新思维能力”、“创业实践体验”、“创业案例分析”、“校企衔接预就业”等主题，优先选择应用VR/AR等虚拟现实技术开发课程资源、教学内容的项目申报。支持高校在创新创业领域的课程建设和教学改革工作，建成一批高质量、可共享的创新创业课程资源和教学改革方案，这些建设成果将开源开放，任何高校均可参考借鉴用于教学和人才培养。</t>
  </si>
  <si>
    <t>创业学院或创业（就业）指导中心</t>
  </si>
  <si>
    <t>主要面向高校与创新创业领域相关院系，在企业建设实践基地，安排学生在企业学习，学习企业的先进技术和先进企业文化，深入开展工程实践活动，参与企业技术创新和工程开发，培养学生的职业精神和职业道德。高校和企业共同制定有关管理制度，共同加强学生实习实训过程管理，不断提高实习实训效果和质量。</t>
  </si>
  <si>
    <t>主要面向高校，由企业提供师资、软硬件条件、投资基金等，支持高校建设创新创业教育课程体系、实践训练体系、混合式创客空间、项目孵化转化平台等，支持高校创新创业教育改革。</t>
  </si>
  <si>
    <t>旨在鼓励在校大学生自发的创新创业，对于有创新想法并有意愿将想法转化为IT产品的在校学生团队进行技术指导、创业指导、奖励和创业基金支持，以帮助大学生积极创新创业，获得更多实践经验，提高综合专业技能和对市场的认知。</t>
  </si>
  <si>
    <t>软件工程、计算机科学与技术、网络工程、信息与计算科学、物联网工程、电子信息、通信工程、数字媒体等</t>
  </si>
  <si>
    <t>潍坊昌大建设集团有限公司</t>
  </si>
  <si>
    <t>在建筑业绿色发展、创新发展的大背景下，以产业需求建专业，构建工科专业新结构；以技术发展改内容，更新工程人才知识体系，建成满足行业发展需要的课程和教材资源；以内外资源创条件，打造工程教育开放融合新生态，以产业和技术发展的最新成果推动工程教育改革，加快工程教育改革创新。</t>
  </si>
  <si>
    <t>土木工程、工程造价、工程管理、建筑学、机械设计及自动化控制等相关专业领域</t>
  </si>
  <si>
    <t>土木工程、工程造价、工程管理、建筑学、机械设计及自动化控制等相关专业的专任教师</t>
  </si>
  <si>
    <t>围绕“促进产业与专业对接，建立‘岗位引导式’人才培养模式”的目标，基于装配式建筑设计、BIM设计、构件生产、施工及运维等，研究、开发针对性强、理实结合、特色鲜明的全媒体课程体系和岗位及课程实训系统，并对近年来建筑行业出现的新技术、新工艺开发专业特色培训课程，对接岗位职业能力，最终建成一批高质量、可共享的课程体系和培养方案，实现教学过程与生产过程对接、课程与技能对接、专业与职业对接。</t>
  </si>
  <si>
    <t>土木工程、工程管理、建筑学、机械制造及自动化控制等相关专业领域</t>
  </si>
  <si>
    <t>土木工程、工程管理、建筑学、机械制造及自动化控制等相关专业的专任教师</t>
  </si>
  <si>
    <t>土木工程、建筑学、工程管理等相关专业领域</t>
  </si>
  <si>
    <t>土木工程、建筑学、工程管理等相关专业的专任教师</t>
  </si>
  <si>
    <t>制定高校双创空间的建设方案，将创新创业教育改革以双创空间的形式实施。方案包括双创空间的顶层架构设计、人员配置与专业要求、项目研发规范、商业合同范本、项目报价及谈判策略，还有空间运作需要的人力资源、财务、管理等各项指导，保证在项目建设期内，创客空间的各项运营体系成熟，制度完善，团队人员稳定，职位、职能明确，可独立承接一定规模的商业项目。</t>
  </si>
  <si>
    <t>土木工程、建筑学、机械制造及工商管理类等相关专业领域</t>
  </si>
  <si>
    <t>土木工程、建筑学、机械制造及工商管理类等相关专业的专任教师</t>
  </si>
  <si>
    <t>中盈创信（北京）科技有限公司</t>
  </si>
  <si>
    <t>电子信息工程、应用电子技术、计算机软硬件开发、智能科学与技术、信息安全等相关领域。</t>
  </si>
  <si>
    <t>电子信息工程、应用电子技术、计算机软硬件开发、智能科学与技术、信息安全</t>
  </si>
  <si>
    <t>电子科学与技术、电子信息工程、应用电子技术，电子与计算机工程、计算机硬件与外设、计算机信息安全</t>
  </si>
  <si>
    <t>通过组织师资培训，培养一批能开展新兴科技领域教学工作的教师，助力高校新兴科技领域的人才培养。</t>
  </si>
  <si>
    <t>围绕高校电子信息类、计算机类专业中的电子科学与技术、电子信息工程、应用电子技术，电子与计算机工程、计算机硬件与外设、计算机信息安全等相关专业通过校企合作，共同筑建符合行业标准的实践平台，提升学生动手实践能力及综合素质。学校规划建设的实践平台采用“中盈计算机芯片级维修智能检测平台”或者“中盈数据恢复实训平台”；2018年拟利用该实践平台训练的学生人数不低于50人。</t>
  </si>
  <si>
    <t>北京天融信教育科技有限公司</t>
  </si>
  <si>
    <t>新工科建设项目主要针对网络安全、大数据和人工智能等领域，融合高等院校的教学力量与企业在一线实践中积累的产业经验共同进行新工科专业人才培养方案、课程体系的规划设计、以及基于专业建设方案如何搭建配套的实践教学环境的探讨与实践。合作高校充分发挥自身在师资团队和教学经验方面的优势，“天融信教育”将先进技术和行业实践经验引入院校教学，双方共同规划并设计具有新工科特色的专业人才培养方案、课程体系和实习就业服务，形成具有推广借鉴价值的新工科建设改革成果。</t>
  </si>
  <si>
    <t>网络安全、大数据和人工智能等领域</t>
  </si>
  <si>
    <t>网络安全、大数据等相关方向</t>
  </si>
  <si>
    <t>教学内容和课程体系改革项目围绕目前产业的热点技术领域，包括网络安全、大数据和人工智能等。支持高校在这些领域的课程建设和教学改革工作，建成一批高质量、可共享的课程教案和教学改革方案。</t>
  </si>
  <si>
    <t>师资培训项目将开展课程研讨、技术培训等方面工作，通过开办主题培训班的方式协助培育从事一线教学工作的中青年教师。</t>
  </si>
  <si>
    <t>实践条件和实践基地建设项目根据校企双方意向，由企业基于实际需要提供先进的教学系统、课程资源、案例资源、题库资源、在线平台等内容，协助院校建成集教学、实验、实训等功能于一身的实践基地，促进教学改革创新和学生实践能力的提升</t>
  </si>
  <si>
    <t>山东京广传媒股份有限公司</t>
  </si>
  <si>
    <t>面向出版、互联网、电子商务、电子信息、计算机、文学类、艺术类、机械类、建筑类等相关专业，将产业和技术的最新发展、行业对人才培养的最新要求融入教学过程，开展课程或系列课程的建设，更新教学内容、完善课程体系，建成能够满足行业发展需要，可共享的课程、教材资源并推广应用。</t>
  </si>
  <si>
    <t>全国高等普通院校和职业技术院校出版、互联网、电子商务、电子信息、计算机、文学类、艺术类、机械类、建筑类等相关专业</t>
  </si>
  <si>
    <t>包括但不限于出版、互联网、市场营销、电子商务、计算机、电子信息、机械类、艺术类、建筑类等相关专业，通过校企合作，协助高校建设符合行业标准的实践平台，提升学生动手实践能力及综合素质。</t>
  </si>
  <si>
    <t>包括但不限于出版、互联网、市场营销、电子商务、计算机、电子信息、机械类、艺术类、建筑类等相关专业</t>
  </si>
  <si>
    <t>全国高等普通院校和职业技术院校出版、互联网、市场营销、电子商务、计算机、电子信息、机械类、艺术类、建筑类等相关专业</t>
  </si>
  <si>
    <t>包括但不限于出版、互联网、市场营销、电子商务、计算机、电子信息、机械类、艺术类、建筑类等相关专业，以KIGO bookcafe文创空间、O2M模式体验的综合性网站、画都O2O画廊为平台，让学生参与企业技术开发和市场运营，筹备成立大学文创联盟，打造大学生文化产业创客孵化器，全面助力高校创新创业教育改革。</t>
  </si>
  <si>
    <t>江苏苏微软件技术有限公司</t>
  </si>
  <si>
    <t>面向计算机、软件工程等专业，设立示范课程项目4项。拟支持的方向包括“移动计算”（含与Android相关的移动应用开发以及物联网应用开发）、“大数据”（分析与应用实践， 开源大数据分析与应用工具有关）、“人工智能”（理论与实践，与开源机器智能系统相关）；面向计算机、软件工程等专业，设立教改项目4项。支持教学方式方法创新与改革，分享教学改革经验和实践做法。</t>
  </si>
  <si>
    <t>“移动计算”,“大数据”,“人工智能”</t>
  </si>
  <si>
    <t>计科或软工相关专业</t>
  </si>
  <si>
    <t>面向高校计算机相关专业的教师，开展软件开发、移动计算、大数据、人工智能、网络安全、数据库管理、HTML5等方面的专业师资工程实践能力培训。可以根据高校的实际情况，安排参训老师参与企业实际项目的开发，从而提升一线教学教师的技术和课程建设水平。具体举办6期师资培训班，围绕移动应用开发、大数据分析与应用实践、人工智能应用开发等领域开展，三者的培训班设置比例为1:3:2。</t>
  </si>
  <si>
    <t>软件开发、移动计算、大数据、人工智能、网络安全、数据库管理、HTML5等</t>
  </si>
  <si>
    <t>大数据</t>
  </si>
  <si>
    <t>霍尔果斯智恩科技有限公司</t>
  </si>
  <si>
    <t>以“新工科”建设复旦共识、“新工科”建设行动路线（“天大行动”）、“新工科”建设指南（“北京指南”）为指引，支撑服务以新技术、新业态、新产业、新模式为特点的新经济发展，研究大数据、云计算、人工智能、增强现实/虚拟现实（AR/VR）等新技术对人才培养模式、师资队伍建设、教材及评价体系等内容的需求状况及趋势，为新工科建设提供可借鉴的经验并复制推广。</t>
  </si>
  <si>
    <t>工科门类，兼顾基于新工科的经济学门类、法学门类、教育学门类、文学门类（英语、商务英语等）、管理学门类等多学科交叉融合。</t>
  </si>
  <si>
    <t>1.与智恩科技共同制定产学合作协同育人方案，更新人才培养方案，创新课程体系，加强实习实训，突出实际操作能力，培养知识与技能相结合、技术与管理相结合、能力与素质相结合的应用型人才。
2.开设跨学科专业的创新交叉课程，探索建立跨院系、跨学科、跨专业交叉培养创新创业人才的新机制，促进人才培养由学科专业单一型向多学科融合转变。
3.构建与产业发展同步的创新课程体系。
4.项目成果包括但不限于如下内容：人才培养方案；教学大纲；课程标准；教材；授课教案；课程习题；课程实验与实践计划；教学质量评价标准等。</t>
  </si>
  <si>
    <t>经济学门类、法学门类、教育学门类、文学门类（英语、商务英语等）、工学门类、管理学门类等</t>
  </si>
  <si>
    <t>经济学门类、法学门类、教育学门类、文学门类（英语、商务英语等）、工学门类、管理学门类等。</t>
  </si>
  <si>
    <t>通过实验室建设，搭建实践条件，为高校师生提供模拟和实战系统，建设协同创新中心、创新创业基地。开放实验室，建设区域公共实践基地、人才培养基地，为构建“政、校、企、协”人才培养体系提供支撑。建设人才智库，探索构建业内领先、兼顾社会效益和经济效益的产学研合作机制。
面向高校有关院系，由企业根据自身条件和需要，提供学生实习实训岗位。高校和企业共同制定有关管理制度，共同加强学生实习实训过程管理，不断提高实习实训效果和质量，促进大学生创新创业和就业。</t>
  </si>
  <si>
    <t>1.申报项目须面向相关产业或教育行业；
2.项目小组成员不少于3人；
3.项目需具备完整的市场调研、产研计划、市场转化预期等方面的详细说明，在行业内无同类成熟产品或对已有产品有较大的改进；
4.高校需按照大学生创新创业训练计划要求对项目进行日常管理。
具体内容请参照《教育部高等教育司关于报送2018年国家级大学生创新创业训练计划立项项目的通知》（教高司函〔2018〕14号），链接http://www.moe.edu.cn/s78/A08/A08_gggs/A08_sjhj/201803/t20180315_330096.html。</t>
  </si>
  <si>
    <t>南京润众科技有限公司</t>
  </si>
  <si>
    <t>针对高等院校的电子信息类，通信计算机类，院系及专业，以校企合作，联合共建等方式，为学校实验室提供专业的软硬件设备及对应的可视化教学，虚拟仿真，远程教学等解决方案，方向包含：电工电子基础课程（数电，模电等），通信专业课程（通信原理，光纤通信，移动通信，信号系统，微波射频，电磁场），通信网络（现代交换，4G/5G移动通信，光传输光接入等）等，在建设实践基地的基础上和高校开展实验室建设方案探索，课程开发，师资培训，电子竞赛，科研创新等方向的合作探讨,实现校企资源的深度融合。</t>
  </si>
  <si>
    <t>主要针对通信工程，电子信息，计算机，物联网等专业，涉及方向包含：数电模电，通原，信号处理，移动，光纤，微波射频等多产业基础教育方向。</t>
  </si>
  <si>
    <t>通信工程，电子信息，计算机，物联网等</t>
  </si>
  <si>
    <t>针对高等院校的电子信息类，通信工程，物联网类院系及专业，结合当前新工科建设的主旨思想，以新技术、新产业、新业态和新模式为导向，提供通信电子，嵌入式，移动互联网等软硬件设备及行业资源，发挥企业在产品设计研发，技术产业化等优势，将行业标准及工程教育相融合,和学校探讨制定创新的工程教育教学理念，提供深度定制的工程型教学计划，提供实习实践及就业岗位，重构人才知识体系，重塑人才培养质量，实现高等教育与产业经济的协同发展。</t>
  </si>
  <si>
    <t>主要针对通信工程，电子信息，计算机，物联网等专业，涉及产业包含：信号处理算法，通信算法，软件无线电，4G/5G等。</t>
  </si>
  <si>
    <t>该项目主要针对高等院校的电子信息类，通信计算机类，物联网类院系及专业，结合高校在理论教学及课程体系制定方面的优势，基于校企合作或联合共建的实验室硬件平台，设计符合产业发展的教学内容及课程体系，并在此基础上发挥高校优势，制定开发教学资源，编写实验教材，电子文档，慕课（MOOC）等，在区域内建成高质量，有示范意义的课程体系改革案例，培养更具竞争力的人才。</t>
  </si>
  <si>
    <t>主要针对通信工程，电子信息，计算机，物联网等专业的实践教学改革。</t>
  </si>
  <si>
    <t>该项目主要针对高等院校的电子信息类，通信计算机类，物联网类专业的中青年教师，借助企业平台资源，社会资源，通过提供培训场地，培训设备，培训课程等模式，开展如暑期培训，项目分享，研发参与等多种类型的师资培训。实现教师在工程实践，产品研发方向的提升，最终转变为在教学水平上的提升。</t>
  </si>
  <si>
    <t>主要针对通信工程，电子信息，计算机，物联网等专业的中青年教师。</t>
  </si>
  <si>
    <t>桂林兴华科学教育研究院</t>
  </si>
  <si>
    <t>桂林兴华科学教育研究院自2017年起参与支持教育部“产学合作协同育人”项目，2018年继续面向全国科学教育及相关专业遴选项目承担高校团队。通过提供教师培训和持续专业支持，协助项目承担高校提升科技教育师资培养课程质量，建设大学生科教教育创新实践基地以及与师用人单位协同育人创新平台，形成“双创”型科技教育师资培养体系，显著提升科技教育创客培养能力，示范引领科技教育师资人才培养模式改革创新。2018年度计划立项7个项目，欢迎本科高校相关团队申报。</t>
  </si>
  <si>
    <t>涉及专业方向：1. 科学与技术教育（STEM教育）；2. 科学教育；3. 技术教育；4. 教师教育
涉及产业方向：1.科技教育装备；2. 科普展教软硬件；3.  科技创新教育培训</t>
  </si>
  <si>
    <t>科学教育及相关专业教师团队</t>
  </si>
  <si>
    <t>澳汰尔工程软件（上海）有限公司(Altair)</t>
  </si>
  <si>
    <t>项目面向本科及以上教学的工学专业教师。
重点支持学校建设“系统虚拟仿真”（含有限元仿真分析分析、计算流体力学、机构多体动力学、系统建模、控制系统开发、电磁场数值仿真等）、“结构创新优化设计”、“物联网大数据”的示范课程和教改项目。
申请项目的高校需使用澳汰尔公司软件产品辅助开展工作，形成完整的教学大纲体系及教改方案；围绕课程教学内容，开发2个典型教学案例。开发课程成果均为可公开、可共享的。</t>
  </si>
  <si>
    <t>支持的方向包括“系统虚拟仿真”（含有限元仿真分析分析、计算流体力学、机构多体动力学、系统建模、控制系统开发、电磁场数值仿真等）、“结构创新优化设计”、“物联网大数据”。</t>
  </si>
  <si>
    <t>力学、机械、交通运输、材料、船舶、电气、通信、生物医学、土木建筑、控制工程等</t>
  </si>
  <si>
    <t>广州泰迪智能科技有限公司</t>
  </si>
  <si>
    <t>数据科学、智能科学、大数据、人工智能、应用数学、统计学、信息与计算科学、信息工程等相关专业</t>
  </si>
  <si>
    <t>面向数据科学、大数据、人工智能、应用数学、统计学、电子商务、经济管理、计算机、信息工程等相关专业教师，为推进专业建设的校企深度合作，培养高端、实用型人才，实现高校高质量就业，建设专业配套的教材。由企业资深技术专家和高校学科带头人组成课程设计专家委员会，共同规划培养方案，设计前沿专业课程体系，包括联合编写教材、沙盘教学课件、专题课程等。</t>
  </si>
  <si>
    <t>数据科学、大数据、人工智能、应用数学、统计学、电子商务、经济管理、计算机、信息工程等相关专业</t>
  </si>
  <si>
    <t>面向数据科学、大数据、人工智能、应用数学、统计学、电子商务、经济管理、计算机、信息工程等相关专业，与教指委合作，依托企业的技术和人才，通过企业开发的课程、软件和实际案例，培养学员运用R语言、Python、Hadoop、Spark等开源平台和大数据方法解决企业实际应用的技能，锻炼教师在数据挖掘、大数据处理和人工智能领域的工程实践能力和教学水平。培训内容涵盖大数据开发、大数据分析和人工智能三个方向。</t>
  </si>
  <si>
    <t>面向数据科学、大数据、人工智能、应用数学、统计学、电子商务、经济管理、计算机、信息工程等相关专业，与高校开展产学合作、共建实践基地项目，加快推进高校相关专业实践教学改革。支持的项目形式包括共同建立卓越班、实习实训基地，支持教师带薪到企业实践、应用能力培养，支持学校企业导师，共建联合实验室等，最终实现对高校卓越计划、大学生实践能力培养和高校教学体系改革的支持。</t>
  </si>
  <si>
    <t>面向数据科学、大数据、人工智能、应用数学、统计学、电子商务、经济管理、计算机、信息工程等相关专业，依托每年1次的“泰迪杯”竞技活动，吸引和锻炼参赛学生和指导教师创新创业能力和实践能力，提升综合素质。针对高校相关的个人以及团队结合公司的技术优势和资源进行项目过程指导，对有价值的项目进行孵化。由泰迪科技向合作院校提供创业基金，支持项目成果转化。</t>
  </si>
  <si>
    <t>面向数据科学、大数据、人工智能、应用数学、统计学、电子商务、经济管理、计算机、信息工程等相关专业，在高校共建“大数据挖掘工作室”，推动校园创新教育和实践教学的发展，促进双师队伍建设，并培育双创人才。从泰迪提供的项目池中筛选出符合自身技术优势和市场应用前景的项目，通过在专业技术、资金和商业运营方面给予指导，扶持创新创业项目落地。</t>
  </si>
  <si>
    <t>山西优逸客科技有限公司</t>
  </si>
  <si>
    <t xml:space="preserve">        以大数据、人工智能和物联网科技为支撑、将工科与具体的商业领域和应用场景结合，推进多学科交叉培养和学科融合，能够促进大学生创新创业人才培养的教学新模式的探索与创新实践，提高学生的创新创业能力。以技术创新为导向、提升传统工科对学生创新创业能力的教育示范课程建设（含教学实践）。注重建设新工科新增课程建设项目和新工科课程改革建设项目等内容。合作办学、合作育人、合作就业、合作发展，共同形成可推广的新工科建设改革成果。</t>
  </si>
  <si>
    <t>全日制本科院校的艺术设计类、计算机类、软件工程类、数字媒体类、电子商务类、电子自动化类、信息与计算科学类、教育技术类、数学类、统计学类、机械类、市场营销类、金融类等相关专业</t>
  </si>
  <si>
    <t xml:space="preserve">        校企共建“互联网交互设计”、“数字媒体艺术”、“数字媒体技术”、“Web前端与全栈开发”、“数据科学与大数据技术”和“人工智能开发及应用”联合课程或配套实验项目，建设“资源开放课”、“视频微课”，开发理论课程或实验课程配套课件，实验项目，实验指导书，教材或教学演示软硬件系统。课程名称举例：“互联网产品设计”、“移动互联网交互设计”、“互联网UI设计”、“跨平台前端开发技术”、“WEB全栈开发技术”、“Hadoop大数据开发技术”、“深度学习算法与设计”、“互联网金融”等课程。</t>
  </si>
  <si>
    <t xml:space="preserve">        结合优逸客科技有限公司多年的教育和实训经验，以及在全国不同区域建立的产学合作的实训基地，面向青年及资深教师开展互联网设计思维和新技术师资培训项目。组织教师开展技术培训、经验分享、项目研究等工作，为高校之间交流搭建桥梁，为“新工科”的工程教育注入活力。提升教师的工程实践能力和教学水平。面向全日制本科院校的计算机类、软件工程类、艺术设计类、市场营销类、金融类相关专业方向的院系开放师资培训班承办权申请，希望更多院校能够加入承办行列，服务更多高校教师。</t>
  </si>
  <si>
    <t>通过校企合作，共同建设实训基地、实验室，通过信息化平台，优化学校教学的软硬件应用的内涵；建立“XXX大学-产学合作协同育人大学生校外实践基地”或“优逸客创客空间”；大学生实习实训包括企业见习、短周期实习实训、顶岗实习、综合实习实训和就业实习实训。</t>
  </si>
  <si>
    <t>计全日制本科院校的艺术设计类、计算机类、软件工程类、数字媒体类、电子商务类、电子自动化类、信息与计算科学类、教育技术类、数学类、统计学类、机械类、市场营销类、金融类等相关专业</t>
  </si>
  <si>
    <t>超星公司</t>
  </si>
  <si>
    <t>以《国务院办公厅关于深化产教融合的若干意见》为纲领，对于专业基础大课联合企业进行顶层设计，响应政府号召，联合行业指导委员会、企业等力量参与，改革课程体系，推进专业主体内容在线课程开发，着力于开发建设符合时代要求，符合企业诉求，符合学校人才培养目标和专业发展目标的专业基础大类课程。从课程内容、组织形式、教学方法、应用路径上力求有所创新和突破。</t>
  </si>
  <si>
    <t>通用学科</t>
  </si>
  <si>
    <t>包括但不限于在线开放课程建设与运行、混合式教学应用实践、移动教学应用案例。或是基于课程的教学改革，进行高品质在线开放课程开发和运行；或是针对不同课程，探索基于在线课程的混合式教学设计与实践；或是使用移动端进行各种教学应用，并形成可借鉴、推广性强的应用案例。</t>
  </si>
  <si>
    <t>结合思政课教学改革的要求和课程建设特点，以超星自有的移动端的思政专业资源库为雏形，构建和完善符合课程大纲要求的专业资源。可以从大思政的角度出发，在教育部课程大纲要求前提下，充分发掘核心骨干教师的引领作用，倡导跨学校申报，倡导基于思政知识点要求进行某一方向的资源库建设。最终形成灵活多样的资源应用模式以及可供借鉴的资源建设模式。</t>
  </si>
  <si>
    <t>课程不少于12学时。内容包括但不限于以下方面：1、课程设计；2、教学实施；3、教学反思；4、教学研究。课程开发完成后的一学期内，实际学习该课程的青年教师人数不少于200位。</t>
  </si>
  <si>
    <t>课程不少于8学时。内容包括但不限于以下方面：1、助教职业认同；2、助教语言沟通技巧；3、课堂教学方法；4、助教工作方法与艺术。课程开发完成后的一学期内，实际学习该课程的助教类青年教师人数不少于200位。</t>
  </si>
  <si>
    <t>课程不少于8学时。内容包括但限于以下方面：1、新时期工程教育改革宏观分析；2、教材设计与课堂教学方法；3、学生实践活动组织方案与成效设计。课程开发完成后的一学期内，实际学习该课程的工科类青年教师人数不少于200位。</t>
  </si>
  <si>
    <t>课程不少于8学时。内容包括但限于以下方面：民族类美育教育目标、教学设计、教学示范、教学方式等分享。课程开发完成后的一学期内，实际学习该课程的美育教师人数不少于100位。</t>
  </si>
  <si>
    <t>结合思政教学改革的要求和课程建设特点，以申报学校为培训承担单位，面向本校思政教师并辐射周边院校开展培训。培训要求以超星学习通为依托，围绕思政理论素养、思政教学改革、信息化技能运用等方面进行。培训内容需留存转化为文档、视频资料，最终形成可共享的思政教师培训资源。</t>
  </si>
  <si>
    <t>北京易霖博信息技术有限公司</t>
  </si>
  <si>
    <t>依据高校信息安全专业的课程体系，协助高校确定信息安全专业核心课程，并制定专业课程建设计划和教学大纲；形成适合学校教学现状的信息安全专业的课程体系。将先进的信息安全企业的知识、产品与技术，通过合作方式融入到高校人才培养方案中，提高学校的信息安全人才的培养能力和水平，提供企业项目案例库，帮助高校进行省级资源库建设及精品课程资源的建设，提供企业专业工程师技术支持，协助高校教师在这些领域开展课程建设工作。</t>
  </si>
  <si>
    <t>信息安全专业、网络工程专业、网络空间安全专业、计算机科学与技术专业、大数据专业、电子工程专业等</t>
  </si>
  <si>
    <t>信息安全专业、网络工程专业、网络空间安全专业、计算机科学与技术专业、大数据专业</t>
  </si>
  <si>
    <t>易霖博将提供先进的岗位分析系统、专业教学系统、专业教学辅助设备、专业教学资源库、专业教学评测系统、专业教学实践系统等内容，为学生提供专业全面的学习与实践平台，将围绕培养创新型复合型信息安全人才的总目标，支持高校建设专业的信息安全人才培训基地，将为每所立项高校提供软、硬件设备、信息安全实验教学资源。包括但不仅限于硬件设备、信息安全专业教学系统、信息安全专业教学平台、专业课程体系、配套教学资源等</t>
  </si>
  <si>
    <t>易霖博将面向各个高校，由高校提出申请展开区域性和省级形式、全国范围的培训，企业进行高标准、专业化的师资培训。易霖博信息安全培训课程将系统介绍信息安全专业在教学授课方法、实验环境搭建、实训实验室建设、信息安全前沿技术案例演示等方面的内容。旨在帮助参加培训的教师快速建立对信息安全专业和网络空间安全专业的整体性认识，培训包括安全法，信息安全意识，安全事件应急响应，信安基础，web专项，无线专项，应用系统安全，移动信息安全等内容，</t>
  </si>
  <si>
    <t>易霖博主要面向各高校信息安全和相关专业，支持高校推进创新创业教育改革，包括创新创业教育课程建设（含实践）项目及教学改革项目。创新创业教育课程建设是协助学校开发创新创业理论教学与实践过程相结合的内容，校内校外资源相结合，企业导师参与课程开发和实践指导。旨在促进创新创业教育的新方法、新方式的探索。深化以岗位技能路径为指导的教学体系，培养符合行业需求的创新型信息安全与网络空间安全人才。</t>
  </si>
  <si>
    <t>易霖博面向高校信息安全和相关专业的学生，提供专项资金支持，企业专业工程师和学校老师指导，易霖博提供资金支持，企业专业工程师和学校老师指导，研究信息安全与网络空间安全技术在新时代的创新应用，旨在通过提供创新创业基金的方式，鼓励学生提高技术创新意识，锻炼专业技术能力，培养校园创业热情，同时支持学校创新创业教学资源建设和教育改革。</t>
  </si>
  <si>
    <t>易霖博将面向高校信息安全专业，结合高校信息安全专业的教学需求和教学现状，依托易霖博信息安全产业经验共同探索新工科背景下的信息安全专业与网络空间安全专业的知识体系创新，信息安全与网络空间安全的人才培养方案，信息安全与网络空间安全的人才培养模式。促进新工科背景下的信息安全与网络空间安全人才培养</t>
  </si>
  <si>
    <t>会稽山绍兴酒股份有限公司</t>
  </si>
  <si>
    <t>面向全国高等学校生物工程、食品工程、应用化学、化学工程、环境工程及市场营销等本科相关专业教师，依托黄酒产业改革发展的优势与特点，突破社会参与人才培养的体制机制障碍，形成高校主体、政府主导、行业指导、企业参与的协同育人模式。从黄酒行业产业链出发, 通过多学科交叉融合地构建核心课程体系，积极探索理论与实践相结合的教学模式，形成特色有效的专业培养体系，为高校在实施新工科建设提供参考。</t>
  </si>
  <si>
    <t>生物工程、食品工程、应用化学、化学工程、环境工程及市场营销等黄酒产业相关的专业生态群</t>
  </si>
  <si>
    <t>生物工程、食品工程、应用化学、化学工程、环境工程及市场营销等专业</t>
  </si>
  <si>
    <t>面向高校生物工程、食品工程、应用化学、环境工程及市场营销等相关专业教师，围绕黄酒产业的理论知识和专业技能，如黄酒酿造生产的基本工艺流程、黄酒生产常用设备原理及操作方法、黄酒风味化学、黄酒品控、酒类品评鉴赏、酒类产品营销技巧等，将校园式理论基础教学与社会型实训培养有效结合，建成一批高质量、可共享的课程体系和培养方案。</t>
  </si>
  <si>
    <t>生物工程、食品工程、应用化学、环境工程及市场营销等黄酒产业相关的专业生态群</t>
  </si>
  <si>
    <t>生物工程、食品工程、应用化学、环境工程及市场营销等专业</t>
  </si>
  <si>
    <t>面向高校生物工程、食品工程、应用化学、环境工程及市场营销等相关专业，会稽山提供黄酒产业链相关的实习实训岗位，联合高校共同制订参加实习实训学生的管理办法，共同参与学生实习实训过程管理。建设符合新工科需求的各类相关教学实验室、双创实践基地，促进相关专业与企业合作重构教学内容，优化实践体系，丰富培养方案。</t>
  </si>
  <si>
    <t>以黄酒文化为引导，以会稽山及绍兴黄酒小镇为依托，将教育与创新创业相结合，支持高校建设创新创业教育课程体系、实践训练体系、创新创业活动。</t>
  </si>
  <si>
    <t>武汉光庭信息技术股份有限公司</t>
  </si>
  <si>
    <t>依托光庭公司的人才标准资讯、人才培养体系等资源，与院校一起实施教学改革，共同建设以汽车电子软件开发为核心的专业，培养符合产业要求的专业人才。在汽车IT专业方向上进行专业/院系共建，包括汽车安全、HMI、仪表通信、自动驾驶等主要课程的教学资源开发，人才培养体系共建</t>
  </si>
  <si>
    <t>主要面向有计算机、软件工程、电子信息、GIS、数理、汽车工业设计等相关背景的理工科类专业，涉及开发、测试及项目管理等多个工程环节。</t>
  </si>
  <si>
    <t>计算机、软件工程、电子信息、GIS、数理、汽车工业设计相关专业</t>
  </si>
  <si>
    <t>以汽车电子为核心，结合目前产业的热点技术领域，包括移动计算、大数据和机器学习，支持高校在这些领域的课程建设和教学改革工作，建成一批高质量、可共享的课程教案和教学改革方案
在以下两个方向上进行教学内容和课程体系改革项目：
1.以测试理论和汽车基本知识为基础，引入光庭信赖评价和质量管理标准，共同打造汽车IT测试专业
2.以自动驾驶为核心，支撑图形图像、算法、程序设计、人工智能、物联网、GIS等核心专业课程实训教学，共同培养实践能力卓越的应用型人才</t>
  </si>
  <si>
    <t>主要面向有计算机、软件工程、电子信息、GIS、数理、汽车工业设计等相关背景的理工科类专业，涉及产业应用的各个环节</t>
  </si>
  <si>
    <t>以汽车电子为核心，围绕当前的产业技术热点，组织高校教师来公司进行技术交流培训，提高学术与产业的融合程度。主要围绕计算机相关课程在高精度地图、自动驾驶、智慧城市领域内的应用展开师资培训项目，对于符合条件的商务项目可以共同合作完成</t>
  </si>
  <si>
    <t>主要面向有计算机、电子信息、GIS、数理、汽车工业设计等相关背景的理工科类专业，研究方向为计算机视觉等人工智能算法的老师优先</t>
  </si>
  <si>
    <t>计算机、电子信息、GIS、数理、汽车工业设计相关专业</t>
  </si>
  <si>
    <t>作为一家科技型公司，光庭一直致力于先端技术的研发，拥有用户体验实验室、智能交通研究院，K+lab等多个实验室，研究并转化前沿技术。以此为依托与高校建立联合实验室，共同促进学术成果转化以及提升实践教学水平。拟于高校在如下方向建立联合实验室，共同促进相关产业发展和学术成果转化，主要内容包括：
以汽车电子业务为核心的用户体验联合实验室，将光庭的汽车电子经验与高校的优秀设计人才相结合，共同打造汽车电子领域的高品质设计方案。以汽车电子UI/UE设计为共同合作课题，推广高校院系、光庭公司联合实验室的品牌效应。</t>
  </si>
  <si>
    <t>主要面向美术设计类专业，涉及汽车电子行业的用户界面及交互设计</t>
  </si>
  <si>
    <t>美术、动画、工业设计相关专业</t>
  </si>
  <si>
    <t>浙江核新同花顺网络信息股份有限公司</t>
  </si>
  <si>
    <t>面向高校金融学院、经管学院、信管学院等金融类、经管类及信管类相关专业，关注金融人才培养热点问题，包括互联网金融、大数据、区块链等新兴领域，围绕培养创新型复合性应用人才总目标，从金融行业岗位能力模型，探索金融应用人才培养模式，完善金融专业实践课程体系及人才培养方案，优化实践教学内容，革新实践教学手段与方法，丰富实践课程教学资源。浙江核新同花顺网络信息股份有限公司联合生态企业支持高校在这些领域的课程建设和教学改革工作，计划形成高质量的新型金融人才培养方案和人才培养体系，建设一系列高质量金融实践教学课程资源。</t>
  </si>
  <si>
    <t>金融学院、经管学院、信管学院等金融类、经管类及信管类相关专业</t>
  </si>
  <si>
    <t>金融类、经管类及信管类相关专业</t>
  </si>
  <si>
    <t>师资培训项目主要基于产学合作协同育人其他相关项目成果，面向高校骨干教师及专业带头人开展金融专业课程建设项目成果、教学方法、教学案例、创新成果等方面的分享与培训，旨在提升教师的金融实践能力和教学水平，促进专业教学改革。</t>
  </si>
  <si>
    <t>面向高校金融学院、经管学院、信管学院等金融类、经管类及信管类相关专业开展金融实践条件和实践基地建设，改革高校金融实践环境建设思路与方法，创新金融实践教学基地管理机制，深入开展金融专业实践平台产教融合研究。</t>
  </si>
  <si>
    <t>面向高校金融学院、经管学院、信管学院等金融类、经管类及信管类相关专业，关注金融人才培养热点问题，包括互联网金融、大数据、区块链等新兴领域，围绕“培养具备金融专业知识、具备金融岗位职业技能、实践金融创新创业素养”三方面展开，促进金融专业重点课程教学资源建设、开展创新创业思维教育实践，推动院校在“大众创业、万众创新”和“互联网+”大背景下的教学改革和驱动创新。</t>
  </si>
  <si>
    <t>浙江精创教育科技有限公司</t>
  </si>
  <si>
    <t>项目面向全国高校在人力资源管理、市场营销、企业管理、社会保障等经济管理类专业及其相关专业负责人或骨干教师，支持高校将最新技术及最新理念引入到商科专业的教学内容和课程体系改革，研究企业真实案例、各种管理模型，探索创新型的实验教学内容和课程体系，完善实践课程体系和培养方案。具体内容包括但不限于创新型的实验教学内容的开发、设计、编写；创新型实验课程改革方案及其推广应用。</t>
  </si>
  <si>
    <t>全国高校人力资源管理、市场营销、企业管理、社会保障等经济管理类专业及其相关专业</t>
  </si>
  <si>
    <t>面向全国高校在人力资源管理、市场营销、企业管理、社会保障等经济管理类专业及其相关专业所在院、系负责人及骨干教师，由骨干教师牵头实施“联合培训”计划，在全国选取10个牵头高校，开展不同商科专业实验教学的师资培训内容设计项目，使“师资培训”得到更加充分有效的辐射带动效果。具体内容包括但不限于：建立应用型、与新时期相适应的联合师资培训方案及其培训实施。</t>
  </si>
  <si>
    <t>面向全国高校各个专业所在的院、系负责人及骨干教师，高校和企业联合制定有关管理制度，共同加强学生实习实训过程，学习内容，学习体系管理，不断提高实习实训效果和质量。通过实践条件和实践基地建设，形成可复制可推广的实践基地建设经验和方法。</t>
  </si>
  <si>
    <t>福建省晨曦信息科技股份有限公司</t>
  </si>
  <si>
    <t>面向建筑工程技术、土木工程、工程造价、工程管理等专业，设立教学内容和课程体系改革项目。拟支持的方向包括“BIM建模”、基于Revit平台的“BIM工程算量”和“BIM工程造价”、“BIM工程项目管理”支持教学方式方法创新与改革，分享教学改革经验和实践做法。</t>
  </si>
  <si>
    <t>建筑工程技术、土木工程、工程造价、工程管理、建筑施工技术等专业</t>
  </si>
  <si>
    <t>围绕当前的BIM应用技术热点，协助提升一线教学教师的技术和课程建设水平。具体举办2期师资培训班，围绕“BIM建模”、基于Revit平台的“BIM工程算量”和“BIM工程造价”、“BIM工程项目管理”等领域开展。</t>
  </si>
  <si>
    <t>校企双方合作共建，晨曦科技负责策划和设计实训基地建设方案，并视情况安排专家对基地建设和参与组织管理工作的教师提出指导意见，对参与实训的学生进行指导和测评；高校负责提供场地和建设运营经费，组织老师和学生参与基地日常工作，配合基地管理制度的建立和执行，参与有关的实验教学资源的开发。</t>
  </si>
  <si>
    <t>潍坊中财信信息科技股份有限公司</t>
  </si>
  <si>
    <t>项目面向全国高等院校计算机科学技术类、软件科学及相关专业教师及教学团队。由企业提供经费、师资、技术、平台等方面支持，通过把信息技术、物联网、人工智能、大数据等方向的最新发展及行业对人才培养的最新需求引入教学过程。通过单门或系列课程的建设，推动高校更新教学内容，完善课程体系；形成能够满足行业发展需要的、可共享的课程教学内容及课程改革成果；打造持续健康的人才生态系统。</t>
  </si>
  <si>
    <t>计算机科学技术类、软件科学、信息化技术及相关专业</t>
  </si>
  <si>
    <t>企业依靠研发中心专业团队的优势，面向高校青年教师开展软件开发、智能硬件设计、物联网应用、大数据应用方面的工程实践能力培训；组织参与项目的教师参加公司的商业项目开发；提升参与教师的工程实践能力及教学水平，协助高校建设双师型教师队伍，进而打造更高层次的专业型、应用型、创新型、复合型师资人才。</t>
  </si>
  <si>
    <t>软件开发、智能硬件设计、物联网应用、大数据应用、信息化技术</t>
  </si>
  <si>
    <t>项目主要面向高校涉及计算机、通信、信息技术等相关专业青年教师。依托企业本身，建设校外实践基地，为学生提供实习实训岗位。参与项目的师生可学习先进技术和企业文化，深入开展工程实践活动，参与企业技术创新和工程开发，培养学生的职业精神和职业道德。期间由高校和企业共同制定有关管理制度，共同加强学生实习实训过程管理，不断提高实习实训效果和质量。</t>
  </si>
  <si>
    <t>计算机、通信、信息化技术相关领域</t>
  </si>
  <si>
    <t>计算机、通信、信息技术相关领域</t>
  </si>
  <si>
    <t>采薇君华教育科技南通有限公司</t>
  </si>
  <si>
    <t>面向建筑类相关院校，支持“BIM”相关方向上的课程建设和教改项目，例：“BIM与建筑设计”、“BIM与工程管理”；申报老师需要充分考虑新科技时代学生学习特点，将现代教育科技和教学规律充分结合，形成有参考和实践价值的教学改革方案；将从理论指导、技术支持、资金支持三个方面支持高校的课程建设和教学改革工作。</t>
  </si>
  <si>
    <t>建筑类相关</t>
  </si>
  <si>
    <t>围绕国内外产业热点，将国际研究法理论和教学实践引入高等院校课堂，协助提升一线教学教师的技术和课程建设水平，现面向全专业支持“应用研究法在教学教改上的作用”方向的师资培训，为高校教师提供教学改革能力提升机会。</t>
  </si>
  <si>
    <t>非艺术类专业</t>
  </si>
  <si>
    <t>以知识创业指导为特色，与合作院校共同探索新科技时代的创新创业教育新模式；在创业案例、导师进校、资金支持三个方面支持高校创新创业教育改革。</t>
  </si>
  <si>
    <t>建筑类</t>
  </si>
  <si>
    <t>建筑类各专业</t>
  </si>
  <si>
    <t>将BIM产教融合研究成果贡献给合作院校，一定植入多家BIM产业前沿企业的技术成果和应用经验。支持对象为建筑类相关院校，支持方式为提供《5T产教融合BIM教学创新平台》，帮助院校引进国际BIM课程并有效使用实训设备；本项目将在BIM教学国际化前沿化方面支持教学改革；在信息化方面支持院校教育管理。</t>
  </si>
  <si>
    <t>建筑类BIM相关</t>
  </si>
  <si>
    <t>安世辅伦特（上海）工程软件贸易有限公司(ANSYS 公司）</t>
  </si>
  <si>
    <t>2018年ANSYS数值仿真教学内容和课程体系改革项目旨在借助先进的ANSYS CAE仿真产品技术，支持学校建设数值仿真、有限元分析、计算流体力学、燃烧学、电磁数值仿真等课程，培养学生有限元建模、仿真计算等数值仿真能力。利用ANSYS产品开展教学实践，兼顾通用技术和学科专业特殊需求，打造工程仿真技术人才培养所需要的数值仿真专业课程。</t>
  </si>
  <si>
    <t>数值仿真、有限元分析、计算流体力学、燃烧学、电磁数值仿真等课程</t>
  </si>
  <si>
    <t>力学 核科学与技术 生物医学工程 动力机械及工程热物理 土木工程 船舶与海洋工程 环境科学与工程 农业机械工程 电气工程 安全科学与工程 兵器科学与技术 航空宇航科学与技术 机械工程 交通运输工程 电子科学与技术 化工科学与技术</t>
  </si>
  <si>
    <t>福建三元达网络技术有限公司</t>
  </si>
  <si>
    <t>移动通信、网络安全、物联网、大数据、云计算领域</t>
  </si>
  <si>
    <t>移动通信、通信、网络安全、物联网、大数据、云计算等</t>
  </si>
  <si>
    <t>项目围绕目前通信和网络相关专业领域，包括通信、网络、计算机、物联网等专业的教学和课程体系改革，改革目标旨在帮助高校在这些领域的课程建设和教学改革工作，利用创新的教学方式方法，提高相关课程的教学效果，以市场需求为导向，产教融合，创新应用技术人才培养模式，引导课程设置、教学内容和教学方法改革，构建双主体育人的人才培养模式。</t>
  </si>
  <si>
    <t>项目申报人为全国高等学校通信相关专业、计算机科学与技术、物联网、网络工程、电子信息工程、计算机应用等相关专业负责人及骨干教师。</t>
  </si>
  <si>
    <t>通信相关、计算机科学与技术、物联网、网络工程、电子信息工程等</t>
  </si>
  <si>
    <t>此项目主要面向高校通信、网络、计算机、物联网等专业有关院系，企业提供软、硬件设备或平台，在高校建设联合实验室、实践基地等，拟在教学创新、科研创新和应用创新等方面展开深入合作，与合作高校一起探索构建创新创业人才培养体系。</t>
  </si>
  <si>
    <t>江苏传智播客教育科技股份有限公司</t>
  </si>
  <si>
    <t>通过与高校共建专业，引入传智播客多年的课程研发和教学经验，与高校合力建设“新工科”，以联合人才培养为建设目标，包括但不限于大数据、Python+人工智能、机器人等方向、建立新型人才培养体系，围绕工程教育改革的新理念、新结构、新模式、新质量、新体系开展，为高校提供教学平台、教学资源、教学服务、师资力量等支持服务。</t>
  </si>
  <si>
    <t>包括并不限于云计算、大数据、软件工程、计算机科学与技术、网络工程、电子信息、信息与计算科学、通信工程、物联网工程、数字与媒体、电子商务等专业；</t>
  </si>
  <si>
    <t>包括并不限于云计算、大数据、软件工程、计算机科学与技术、网络工程等</t>
  </si>
  <si>
    <t xml:space="preserve">以传智播客教学资源（包括教材、PPT、教学大纲、题库、视频、补充案例等）为基础，结合高校教师自身专业知识和教学经验，联合高校进行专业共建、联合师资培养、课程内容优化等，依托传智播客教辅平台，促进高校实验教学内容和课程体系创新改革。 </t>
  </si>
  <si>
    <t>支持高校学科带头人、骨干教师、青年教师等课程内容建设，以人才培养为核心，引入传智播客多年的课程研发经验、教学经验、教学平台资源，设立教师教学奖励制度，予以鼓励专业教师进行课程创新，提升高校教师的整体教学层次。</t>
  </si>
  <si>
    <t>提供学生校外实践场地及教学服务，支持高校建立线上线下实训教学资源课程体系，包括教学资源平台建设、实验室建设、企业级项目资源库建设等服务，派遣经验丰富的实训讲师、工程师对参训学生进行培训授课、项目实战训练和技术指导、职业发展规划指导等服务。</t>
  </si>
  <si>
    <t>天津明大华中企业孵化器有限公司</t>
  </si>
  <si>
    <t>建设人工智能教学空间、实践空间、创客工坊等多样化的实训空间，引入人工智能资源，融入创新文化，搭建全方位、立体化大学生人工智能实践平台。与企业合作，引入社会和企业需要的应用新技术、新产品研发项目，以项目为导向，采取高校工作室与引进企业相结合的方式，鼓励引导学生探索人工智能技术在交叉产业的应用。通过完善的人工智能创新教育培训体系，锻炼学生的“融合、交叉、跨专业和科技创新学习”的能力。</t>
  </si>
  <si>
    <t>计算机科学、软件工程、电气自动化、机械制造、应用数学、脑科学研究、心理学等</t>
  </si>
  <si>
    <t>以机械制造和计算机科学为主</t>
  </si>
  <si>
    <t>该项目不局限于特定专业，适合开展全校通识教育</t>
  </si>
  <si>
    <t>全专业</t>
  </si>
  <si>
    <t>领途教育咨询（北京）有限公司</t>
  </si>
  <si>
    <t>以应对变化、塑造未来为建设理念，联合企业深入分析虚拟现实、人工智能、大数据、云计算等产业人才需求，共同成立指导委员会，将当下先进的技术理念引入到学生课程体系和人才培养中，建立相关专业领导力人才标准模型与知识结构，制定核心课程体系、人才培养目标和人才评价体系，共建符合新工科发展方向的产学合作项目。</t>
  </si>
  <si>
    <t>虚拟现实、人工智能、大数据、云计算等前沿产业专业</t>
  </si>
  <si>
    <t>泛IT类</t>
  </si>
  <si>
    <t>云计算、大数据、人工智能、虚拟现实、企业管理、组织管理、人力资源管理等相关产业</t>
  </si>
  <si>
    <t xml:space="preserve">高校企业管理、组织管理、人力资源管理等相关专业
</t>
  </si>
  <si>
    <t>设计以学生为中心的翻转课堂，通过多人实战、模拟演习系统、实操项目训练等方式，为大学生实训提供智能化教学辅助平台；结合基于VR的大学生领导力潜质评估体系，为人才培养及大学生发展搭建示范型实训基地和高端实验室，并为实验室使用提供相应的师资培训和技术支持。</t>
  </si>
  <si>
    <t>面向企业管理、组织管理、人力资源管理、虚拟现实、人工智能、大数据等相关专业</t>
  </si>
  <si>
    <t>领途教育面向全国高等院校所有专业的个人或者团队，企业提供相应的师资、技术、软硬件和资金支持，从创新创业教育管理体系、课程内容建设、创新创业校园文化建设、创新创业教育资源库四方面进行综合改革，支持高校开展创新创业活动，开发相关的创新创业课程资源库，打造科学化精准化的创新创业教育平台和服务平台，全面培养学生的创新精神、创业意识与创新创业能力。</t>
  </si>
  <si>
    <t>创新创业项目相关</t>
  </si>
  <si>
    <t>北京信诺达泰思特科技股份有限公司</t>
  </si>
  <si>
    <t>项目主要对应高校电子类（电子信息、电子科学、光电信息等）、自动化、微电子技术、通信、机电、电气等专业，引入市场化力量推进产教融合。与学校共建相关专业，共同审定人才培养方案、合作编写教材，常年提供顶岗实习预就业岗位，参与学生评价考核。培养主动适应新技术、新产业、新经济发展的卓越工程科技人才。发挥工程教育在师资队伍、实践平台、行业协同等方面的优势，更大程度地实现学校与地方经济的协同发展。</t>
  </si>
  <si>
    <t>电子类（电子信息、电子科学、光电信息等）、计算机技术、自动化、微电子专业、智能控制、通信、机械电子、电气工程等</t>
  </si>
  <si>
    <t>主要面向高校电子信息、微电子技术、通信、计算机、光电子、自动化、机电、电气、创新创业学院及其他各院系，通过提供企业师资、开发平台、运营平台、传播平台及运营经费等资源完善高校创新创业体系。如：A：高校创新创业教育体系建设；B：建立高校学生双创实践中心；C：通过校企共同举办创新创业竞赛，举办创新创业项目成果展等活动。</t>
  </si>
  <si>
    <t>西安亚成电子设备科技有限公司</t>
  </si>
  <si>
    <t xml:space="preserve">（1）面向专业及对象：面向电气工程及其自动化、自动化、机电一体化和机械电子工程等专业，拟设立4个项目。
（2）建设目标：设立《工厂供电》和《配电网及其自动化》示范课程，将开展“工厂供电技术”和“配电网自动化技术”方向，推动大学生能力培养的“配电网及其自动化”课程建设项目和教改项目，开展推动与普及大学课程教学的努力，设立专项教改项目。
（3）建设内容：推动大学生能力培养的“配电网及其自动化”课程建设项目和教改项目，包括课程大纲、教案、网络资源、典型教学案例：围绕课程教学内容，开发6个故障分析的典型教学案例、习题和课程实验。
</t>
  </si>
  <si>
    <t>电气工程及其自动化、自动化、机电一体化、机械电子工程</t>
  </si>
  <si>
    <t>电气工程及其自动化、自动化、机电一体化</t>
  </si>
  <si>
    <t>电气工程及其自动化、自动化、计算机</t>
  </si>
  <si>
    <t>广州中博教育股份有限公司</t>
  </si>
  <si>
    <t>中博教育将投入共200万元，建设40个项目，每项5万元，用于开展财会、金融等方向推动大学生系统能力培养的教学内容创新改革项目和课程体系创新改革项目。
中博教育提供资金和技术支持，联合国际、国内有志于财会、金融国际化教育教学改革的高校，引入ACCA、CMA、CFA、CIMA、FRM等高端国际财会、金融类证书先进的知识体系，推进财会、金融类专业课程内容和体系改革，制定适应的现阶段社会发展国际化的财会、金融类专业教学综合改革方案，实现校企联合专业共建及创新国际化人才培养的目标。</t>
  </si>
  <si>
    <t>涉及专业：审计学、企业管理、工商管理、国际经济与贸易、应用数学、统计学、会计学、投资、财务管理、金融学、金融工程、金融与统计等有意开设国际金融财务证书方向的专业。</t>
  </si>
  <si>
    <t>审计学、企业管理、工商管理、国际经济与贸易、应用数学、统计学、会计学、投资、财务管理、金融学、金融工程、金融与统计等有意开设国际金融财务证书方向的专业</t>
  </si>
  <si>
    <t>中博教育将投入共60万元，建设20个项目，每项3万元。将紧跟经济全球化进程，培养与财会、金融国际化教育相适应的教师队伍，对接国际化教育体系，优化和提升院校专业体系建设以及教师队伍的教学水平。重点开展课程研讨、技术培训和突出贡献奖励等三个方面的工作，尤其是协助培育从事一线教学工作的青年教师。</t>
  </si>
  <si>
    <t>实践条件项目建设中，中博教育将投入共65万元，建设5个项目，每项13万元，合作共建“中博教育创新实验室”，为高校学生提供与国际教学体系相融合的教学、考试、实践教育改革，帮助学生真实了解行业业态，与行业大咖对话，体验金融财务职场。
实践基地建设项目建设中，中博教育将投入共80万元40个项目，每项2万元，从支持学生实践俱乐部、举办就业实习相关企业大赛、组织职业训练营，共建实习基地并提供相应数量实习岗位几个方面为高校学生在就业实习方面提供更多实践内容与岗位机会。</t>
  </si>
  <si>
    <t>涉及专业：审计学、企业管理、工商管理、国际经济与贸易、应用数学、统计学、会计学、投资、财务管理、金融学、金融工程、金融与统计等财会、金融类专业。</t>
  </si>
  <si>
    <t>审计学、企业管理、工商管理、国际经济与贸易、应用数学、统计学、会计学、投资、财务管理、金融学、金融工程、金融与统计等财会、金融类专业</t>
  </si>
  <si>
    <t>大连东软科技发展有限公司</t>
  </si>
  <si>
    <t>面向计算机科学与技术、软件工程专业，重点资助面向新工科与工程教育专业认证的专业人才培养模式改革、专业课程体系优化升级、产学协同育人机制研究、实践教学体系研究、职业能力评价体系研究等方向的课题。</t>
  </si>
  <si>
    <t>计算机科学与技术、软件工程等专业</t>
  </si>
  <si>
    <t>计算机科学与技术、软件工程</t>
  </si>
  <si>
    <t>面向计算机科学与技术、软件工程专业，联合建设专业所需的实训室和基地。实训室（基地）面向主流软件开发岗位，按照企业软件开发流程、规范和标准，构建以实际项目为背景的实践教学体系，搭建面向企业真实开发环境的实训场景，训练和提升学生的工程实践能力和职业素质。实训室可覆盖Java软件工程师、PHP软件工程师、Android软件工程师、Python软件工程师、.NET软件工程师、软件测试工程师等主流岗位的综合实训教学。</t>
  </si>
  <si>
    <t>涉及计算机科学与技术、软件工程等专业</t>
  </si>
  <si>
    <t>面向计算机科学与技术、软件工程专业，从专业与课程开发能力、教学能力和实战能力三方面系统提升师资综合能力素质，让合作高校的年轻教师和技术骨干教师获得企业大型项目实际锻炼，从而达到师资培训和资源共享，不断提升高校师资队伍的实践教学能力的目的。</t>
  </si>
  <si>
    <t>杭州英联科技有限公司</t>
  </si>
  <si>
    <t>“自动化”、“电子信息”、“机电一体化”、“物联网”、“通信工程”及相关专业</t>
  </si>
  <si>
    <t>自动化”、“电子信息”、“机电一体化”、“物联网”、“通信工程”及相关专业</t>
  </si>
  <si>
    <t xml:space="preserve">    支持高校在传感器、测控技术、电子线路设计、虚拟仪器、过程控制、运动控制等方向技术方向建设联合实验实训室，服务于高校基础教学及实训科研，同时也可以基于实训室环境开展创新创业、培训认证、课程建设等，推动高校技能型人才培养，高校负责提供场地和建设运营经费，组织老师和学生参与基地日常工作，配合基地管理制度的建立和执行，参与有关实验教学资源的开发。
     要求对课程专业有较深了解，并对相关实验实训设备有操作经验，欢迎老师以教研室或团队方式申报合作实践基地的建设。</t>
  </si>
  <si>
    <t>支持高校推进创新创业教育改革项目，包括创新创业项目开发及项目实训教学资源包。为高校提供开源软硬件平台。
此外请注意：申报老师要求对课程专业有较深了解，并带队参与过电子创新设计大赛、创新创业项目的竞赛，并对相关产品设计有一定的市场经验，欢迎老师以教研室或团队方式申报合作实践基地的建设。</t>
  </si>
  <si>
    <t>深圳市讯方技术股份有限公司</t>
  </si>
  <si>
    <t>面向计算机、云计算、大数据、人工智能、物联网、通信等专业。</t>
  </si>
  <si>
    <t>计算机、云计算、大数据、人工智能、物联网、通信等专业</t>
  </si>
  <si>
    <t>面向云计算、大数据等专业</t>
  </si>
  <si>
    <t>云计算、大数据等专业</t>
  </si>
  <si>
    <t>面向计算机、通信、云计算、大数据等ICT相关专业。</t>
  </si>
  <si>
    <t>通信、云计算、大数据等专业</t>
  </si>
  <si>
    <t>申报专业方向为计算机、通信、云计算、大数据、人工智能、物联网等ICT领域相关专业。</t>
  </si>
  <si>
    <t>计算机、通信、云计算、大数据、人工智能、物联网等专业</t>
  </si>
  <si>
    <t>北京汇众益智科技有限公司</t>
  </si>
  <si>
    <t>面向全国开设计算机类、软件工程类、艺术设计类等学科的高等院校面向游戏美术、游戏开发、电子竞技、VR/AR全产品设计、VR/AR全产品开发、全科UI设计、影视动漫等方向开展深层次的校企合作与专业共建，共同制定人才培养方案，根据产业和技术的最新发展、行业对人才培养的最新要求，建成能满足行业发展需求的课程体系和教学改革方案。</t>
  </si>
  <si>
    <t>游戏美术、游戏开发、电子竞技、VR/AR全产品设计、VR/AR全产品开发、全科UI设计、影视动漫等</t>
  </si>
  <si>
    <t>计算机类、软件工程类、艺术设计类</t>
  </si>
  <si>
    <t>面向全国高等院校中游戏美术、游戏开发、电子竞技、VR/AR全产品设计、VR/AR全产品开发、全科UI设计、影视动漫等专业方向相关专业教师进行技术培训。以便更好的发挥企业在人才培养方面的作用，增强高校老师在行业应用方面的操作能力，打造出更高层次专业型、应用型、创新性、复合型师资队伍。</t>
  </si>
  <si>
    <t>面向全国开设计算机类、软件工程类、艺术设计类等学科方向的高等院校的有关院系，由汇众益智提供软、硬件设备或平台，在高校建设联合实验室、实践基地，与高校共同开发有关的实验教学资源，提升实践教学水平。并为相关专业学生提供实习实训岗位，通过了解产业发展和企业需求，以应用型专业人才培养为目标开展实习实训，不断提升实习实训效果和质量，进而提升学生就业竞争力，让学生达到毕业即就业，上岗即上手的水平。</t>
  </si>
  <si>
    <t>北京国富如荷网络科技有限公司</t>
  </si>
  <si>
    <t xml:space="preserve">大数据分析方向的教材编写及课程内容建设，充分结合产业一线实践和案例，引入行业相关企业案例，产学结合推动高校教材和课程的建设改革，突出实践，培养创新型大数据分析人才。
CDA数据分析研究院将为参与课程建设的老师提供必要的实验环境、数据以及实验项目，合作高校老师可以围绕CDA数据分析研究院提供的相关素材，结合本专业的实际情况，将大数据开发融入到培养计划，并在此基础上编写教材。CDA数据分析研究院将会根据参与老师的工作量和贡献程度，为每个项目提供总额3万元的活动经费。 </t>
  </si>
  <si>
    <t>经济学、统计学、会计学、计算机科学与技术、软件工程、数学应用等经管、金融或计算机相关专业</t>
  </si>
  <si>
    <t>经管、金融或计算机相关专业</t>
  </si>
  <si>
    <t>根据高校学科建设的需要，由各合作高校派遣学科带头人、骨干教师，CDA数据分析研究院提供切合社会实际需求的课程，努力为院校培养大数据分析方向的优秀师资，推进教学改革与创新工作，帮助合作院校完善学科建设。带动参训教师积极参与教学培训、课题研究、技术研讨、学习和交流活动。根据条件设立面向优秀师资的专题项目研究中心，组建项目团队，引导优秀师资发挥桥梁作用，达到和企业协同育人的目的。 
在培训过程中，为了提高培训效果，结合系统、科学的视频的理论课程和暑期集中的实践课程的方式，让参加培训的老师能够循序渐进地掌握相关的技能，并通过圆桌讨论、项目演练等方式，加强参训教师的思考深度和实践能力。</t>
  </si>
  <si>
    <t xml:space="preserve">高校与CDA数据分析研究院联合建设实践条件，以共建实验室的方式，通过高校提供场地，企业投入设备和课程，弥补高校在投入上的不足，提高合作高校的硬件水平， 完善高校的实践条件，培养符合行业需求的大数据分析人才。 
本项目面向全国高等学校经济学、经济统计学、会计学、计算机科学与技术、软件工程、数学应用、统计学等经管、金融或计算机相关专业，以提高高校实践条件为目标，投入先进的大数据分析设备及平台，并将企业实际的开发流程和实际项目引入到合作高校，从而提升高校师生的动手能力。 </t>
  </si>
  <si>
    <t>为了响应国务院关于“大众创业，万众创新”的号召，更好培养大学生的创新创业精神，借助CDA数据分析研究院的“双创教育”平台，在合作高校中建设创新创业课程体系及实践训练体系，提高创新创业实训效果和质量，落实创新创业成果孵化，搭建宣传展示平台。同时，将在通过在合作高校中引入创新创业孵化器，探究创新创业教育产学合作模式，积累合作经验，打造典型案例，为更多高校在高新产业人才创新创业体系建设健全工作提供参考，并带动更多企业共建创新创业教育产学合作生态。</t>
  </si>
  <si>
    <t>上海财金通教育投资股份有限公司</t>
  </si>
  <si>
    <t>财金通教育提供资金和技术支持，联合高校共同制定并推进适应现阶段社会发展国际化的财务和金融专业教学综合改革方案。财务和金融专业教学改革以课堂教学为抓手，融合全球第一大培训集团KAPLAN的丰富国际资源，引入ACCA、CFA、CIMA、FRM等高端国际证书先进的知识体系，联动远程教学，并带动财务和金融类其他专业教学的变革创新，进而促进高校教学的整体进步和发展。同时财金通教育作为上海互联网金融协会理事，参与制订互联网（科技）金融的人才培养方案，将协助高校进行互联网金融人才的培养。</t>
  </si>
  <si>
    <t>涉及专业及对象：会计学、财务管理、MPACC、国际财务方向班、金融学、金融工程、金融与统计、国际金融方向班、金融风险管理等。</t>
  </si>
  <si>
    <t>面向高校财务和金融相关专业教师，财金通教育独家引进并授权KAPLAN国际先进的师资培养体系，结合引入ACCA、CFA、CIMA、FRM等先进的知识体系，给予完整高质量的课程授课体系及教学资料；分享专业课程教学名师的教学经验和授课方法；智慧结合远程教学的应用，推进课堂教学方法和学习方式变革；面向青年教师，开展专业培训、经验分享、项目科研等工作，提升教师的实践能力和教学水平。</t>
  </si>
  <si>
    <t>涉及专业及对象：ACCA方向班、CFA方向班、CIMA方向班、FRM方向班及有意向开设国际财务金融证书方向的专业。</t>
  </si>
  <si>
    <t>财金通教育基于多年在金融财务领域的教育与咨询实践经验，与高校联合打造“财金通创新金融实验室”校内产业实训基地，为高校学生提供“未来金融家体系”系列人才实践培养服务，帮助学生真实了解行业业态，与行业大咖对话，体验金融财务职场。同时，财金通教育将依托旗下菜鸟帮帮财金就业实习平台，为学生实践教育提供方便。从支持学生实践俱乐部、举办就业实习相关企业大赛、组织职业训练营、共建实习基地并提供相应数量实习岗位等方面为高校学生在就业实习方面提供更多实践内容与岗位机会。</t>
  </si>
  <si>
    <t>涉及专业及对象：所有面向财务及金融领域实习就业的院系专业。</t>
  </si>
  <si>
    <t>财金通教育基于自身近十年的创新创业经验，围绕财务金融人的成长与机会做价值链，将为有志于“互联网+教育”创业的高校大学生提供完善的产品、培训、资金支持，形成教育培训垂直领域的大学生创新创业实践训练体系，并对相关领域优秀的大学生创业项目可进行全方位资源的扶持与对接。同时，财金通教育的财务金融职业发展与创业指导课程体系通过在线视频课程、在线直播、公开课、创业者分享交流、训练营等多元化方式，培养大学生对创新创业的心理准备与认知，提升大学生的综合创业素养。</t>
  </si>
  <si>
    <t>涉及专业及对象：所有面向财务及金融培训领域创新创业的院系专业。</t>
  </si>
  <si>
    <t>北京数通国软信息技术有限公司</t>
  </si>
  <si>
    <t>1. 数字经济时代下的国际贸易与互联网＋模式相结合的课程体系构建
2. 国际贸易专业跨境电商类课程体系的构建
3.混合式教学平台及课程体系建设
4.电子商务法教学内容与课程体系改革研究
5.基于三元育人与三维需求一体化视角下高校工商管理类复合型人才培养模式研究
6.“一带一路”背景下跨境电商新型教学内容改革实践与研究</t>
  </si>
  <si>
    <t>面向国际经济与贸易、电子商务、物流管理等经管类专业，将开展“互联网+”、“大数据”、“ 混合式教学”等方向推动大学生能力培养的课程建设及教改项目；推动与普及大学计算机辅助教学，设立专项和基础教改基金。</t>
  </si>
  <si>
    <t>面向国际经济与贸易、电子商务、物流管理等经管类专业</t>
  </si>
  <si>
    <t>1.跨境电商专业群教学团队与学科骨干培养
2.青年骨干教师跨境电子商务“以研促教”研修
3.跨境电子商务师资研修班、互联网营销师资培训
4.经管类高校混合式教学理论
5.国际贸易专业实训课程教学法师资培训班
6.跨境电商运营与推广师研修班
7.校企合作模式下高校电子商务专业师资培训方式研究</t>
  </si>
  <si>
    <t>面向国际经济与贸易、电子商务、物流管理等经管类专业，围绕跨境电商专业群教学团队与学科骨干队伍建设、经管类高校混合式教学理论、国际贸易专业实训课程教学法等领域方向。</t>
  </si>
  <si>
    <t>潍坊北大燕园创业商学院有限公司</t>
  </si>
  <si>
    <t>产业方向：中小学STEAM教育培训</t>
  </si>
  <si>
    <t>统招师范类院校相关专业</t>
  </si>
  <si>
    <t>亚马逊AWS</t>
  </si>
  <si>
    <t>校企共建“云创学院”项目：双方共建以学生“双创”能力培养为核心的产学合作培养体系，亚马逊AWS协助“云创学院”签约学校共建基于云计算平台的AI/大数据/物联网课程体系，协同培养相关人才，使用云平台帮助校园信息化建设。</t>
  </si>
  <si>
    <t>计算机，软件工程，网络工程，云计算，大数据，物联网，人工智能</t>
  </si>
  <si>
    <t>云计算时代网络工程专业新工科建设试点项目：AWS联合信息技术新工科产学研联盟网络工程工作委员会，以项目立项院校为试点，有效利用AWS在云计算、IOT设计、人工智能开发等方面的先进教育资源，立足学生国际视野、工程实践能力与创新能力培养，以新工科课程与创新创业教育体系构建为切入点，探索与实践校企协同的网络工程新工科专业人才培养方案与培养模式改革，并形成可供推广的示范性成果。</t>
  </si>
  <si>
    <t>网络工程</t>
  </si>
  <si>
    <t>AWS协同高等教育院校共建云计算基础课程，以培养学生对于云计算基础知识与技能的掌握， 并为获得行业认可的 AWS 认证做准备。面向专业：所有希望借助 AWS 云实施云计算技术基础教学的学科和专业。要求项目立项人能够借助AWS已有的教学资源，在校内开设云计算基础方面的课程，研究并给出相关的教学实施方案，并有一定量的学生参与课程学习。AWS项目资助金额通过培训形式给予，培养课程采用主进度数字方式（线上学习）</t>
  </si>
  <si>
    <t>所有专业开放申请</t>
  </si>
  <si>
    <t xml:space="preserve">协同各院校共建云计算高级课程以培养学生对于云计算核心知识与技能，并具备获得AWS认证的水平。各校能够结合本校相关专业与培养层次的目标，配合AWS所提供的教学资源，研究出结合本校相关专业人才培养体系的云计算课程教学实践与实施方案，并有一定量的学生参与课程学习。合作院校成立项目工作组并指定两位开课老师参加培训，对开设AWS课程提供支持，工作组开展校内课程研发，把AWS内容融入课程体系中。AWS提供对学院指定的2位老师进行Academy项目的培训，实验；支提供Academy的课程课件，Academy的实验环境，并提供更新支持服务。 </t>
  </si>
  <si>
    <t>计算机，软件工程，大数据，物联网，人工智能</t>
  </si>
  <si>
    <t>计算机，软件工程，电子商务，大数据，物联网，人工智能</t>
  </si>
  <si>
    <t>上海维拓网络科技有限公司</t>
  </si>
  <si>
    <t>VR（虚拟现实）课程建设项目不限专业，希望将现有课程与VR（虚拟现实）技术相结合的专业均可与摩尔空间（Molspace）合作建立VR课程。</t>
  </si>
  <si>
    <t>面向所有专业</t>
  </si>
  <si>
    <t>师资培训项目不限专业，对VR（虚拟现实）教育感兴趣的学院教师均可与摩尔空间（Molspace）合作举办师资培训与课程建设研讨班。</t>
  </si>
  <si>
    <t>项目面向院校各个专业方向的教师和学生，师生基于摩尔空间（Molspace）产品，通过“智能交互系统”和智能VR编辑器及摩尔云平台，合办VR创新创业实验室项目，实现在VR技术在各个领域的应用创新以及应用技术的深入研究。</t>
  </si>
  <si>
    <t>创新创业教育改革项目不限专业，对“智能交互系统”和智能VR编辑器感兴趣的学院均可与摩尔空间（Molspace）合作举办VR创新创业实验室项目。</t>
  </si>
  <si>
    <t>中科智库物联网技术研究院江苏有限公司</t>
  </si>
  <si>
    <t>物联网工程、嵌入式系统工程、软件工程、网络工程、机器人工程、通信工程等计算机、电子类专业</t>
  </si>
  <si>
    <t>济南科明数码技术股份有限公司</t>
  </si>
  <si>
    <t>本科院校机械工程等学科专业</t>
  </si>
  <si>
    <t>本科院校计算机、软件工程、艺术设计、工业设计、数字媒体及相关专业</t>
  </si>
  <si>
    <t>本科院校的机械、土建、计算机、数字媒体等专业及工程训练中心</t>
  </si>
  <si>
    <t>中关村万众创新创业教育产业促进中心</t>
  </si>
  <si>
    <t>1.建设内容 建设30个学习效果好、效率高、学生主动参与的创新创业类或其他课程。 2.成果要求 项目申请人根据学习者特点，以“3E”精彩课堂为标准，完成一门创新创业类或其他课程的教学设计，包括教学目标、教学大纲、教学内容、教学过程（课前、课中、课后教学活动的组织等），或进行相关课题研究。 3.建设周期 建设周期1年。</t>
  </si>
  <si>
    <t xml:space="preserve">以创新创业类为主，其他专业也可报。
</t>
  </si>
  <si>
    <t>1.建设内容 在全国选择20所高校建设创新创业教师研修基地，面向所在地高校创新创业教师，开展创新创业理论知识、课程开发能力、授课方法、创新创业实践指导技能等培训研修。 2.成果要求 在中心支持下，基地组织规范化创新创业师资培训活动。每个基地每年完成至少1期创新创业教师研修培训任务。 3.建设周期 建设周期为1年。</t>
  </si>
  <si>
    <t>创新创业教育方向</t>
  </si>
  <si>
    <t>创新创业教育</t>
  </si>
  <si>
    <t>1.建设内容 选择30所高校建设“直通中关村”创业实验室。 2.成果要求 校内挂牌成立“直通中关村”创业实验室，实验室具备创业服务能力聚集、创新技术推介、创新能力训练、创业计划指导、创业项目打磨、创业项目孵化、中关村创业服务资源对接等功能。</t>
  </si>
  <si>
    <t>选择50所拥有IT相关专业或理工科专业的高校，建设“中关村IT紧缺人才实训平台”。选择相关专业学生进入“中关村IT人才雏鹰计划”，采用前沿训练课程和真实项目进行实训培养，通过前期实训，中期导师跟踪指导，后期行业大咖职业发展引领，力争达到学生3年企业技术骨干、5年行业技术骨干的人才培养目标。</t>
  </si>
  <si>
    <t>IT领域</t>
  </si>
  <si>
    <t>IT相关</t>
  </si>
  <si>
    <t>湖南潭州教育网络科技有限公司</t>
  </si>
  <si>
    <t>潭州教育提供“人工智能”、“大数据”等在线课程，以培养职业技能为导向，帮助高校提升学生实践能力，增加就业机会。设立5类在线课程项目供学校选择，拟支持的方向包括“人工智能”、“大数据”、Python、C++、iOS等。</t>
  </si>
  <si>
    <t>面向计算机、软件工程、数学、计算数学、应用数学、统计学、物理等相关专业</t>
  </si>
  <si>
    <t>计算机、软件工程、数学、计算数学、应用数学、统计学、物理等相关专业</t>
  </si>
  <si>
    <t>利用10余年的在线授课经验，为立项合作院校师生提供在线授课技巧、精品课程、精品视频公开课录制等相关培训。同时，公司提供在线授课平台，邀请高校师生走进潭州教育，亲身体验在线教育技术的应用。</t>
  </si>
  <si>
    <t>面向专业不限。</t>
  </si>
  <si>
    <t>A类项目：主要以日语、韩语、法语、英语、西班牙语、新媒体、电子商务、美术、摄影、影视制作、平面设计、农业等相关专业为主。潭州教育提供专业对口的岗位，实习实践开始时间可根据学校安排，期限为3-6月以上，地点按就近原则安排在总部长沙或各分公司，数量岗位视专业而定，长期实习可提供住宿和工作餐，参考待遇2000-4000元，根据能力可调整。具体情况根据公司现有规定实施。公司提供实践课程，安排老师指导跟踪服务，并为参加实习实践的学生提供绿色通道及就业岗位。</t>
  </si>
  <si>
    <t>日语、韩语、法语、英语、西班牙语、新媒体、电子商务、美术、摄影、影视制作、平面设计、农业等相关专业为主。</t>
  </si>
  <si>
    <t>B类项目：共建互联网+教育校内实训基地项目，由申报单位提供场地和基础硬件，潭州教育提供线上职业课程支持和线下相关指导，双方共同打造一个学习职业技能和就业技能的应用型人才培养中心，提升学生的市场竞争力。要求主申报人为项目负责人，组织学生参加实训基地的培训。</t>
  </si>
  <si>
    <t xml:space="preserve"> “趣创无忧”团队根据在校学生需求量身打造内容创业课程培训体系，让学生“像玩游戏一样享受创业”，60位指导老师在线实时进行项目反馈、问题解决。培训体系包括《内容创业基础班》、《内容创业创新能力实训高级班》、《创业班》。通过生产互联网稀缺的个性化学习内容，分享流量变现的创业技能。运营并打造个人新媒体品牌，获取用户，并通过潭州教育渠道进行流量变现，从中获得收益,成立工作室或者公司。有电脑、网络等基础设施，有足够的时间练习。具备专业特长或有创业想法，无具体项目者优先。</t>
  </si>
  <si>
    <t>深圳信盈达科技有限公司</t>
  </si>
  <si>
    <t>为促进高校更好地培养应用型人才，满足企业人才和科研的需求，共同探讨新型技术人才培养改革，本着整合资源，优势互补、促进发展的原则，通过校企合作，将行业企业的研发、技术、市场等优势与高校的人力资源、教学、科研等进行整合，将行业需求与人才培养相结合，促进高校人才培养、科研成果转化为生产力，为合作单位提供优质人力资源，形成学科、产业相互促进、共同发展，实现“校企合作、产学研共赢”的格局。信盈达与高校携手推出协同创新合作，具体类型有：“信盈达CDIO协同创新实践平台”、“嵌入式物联网实践教学基地”、“大学生实习实训基地”。</t>
  </si>
  <si>
    <t>对接新技术下物联网、嵌入式、人工智能等行业及消费电子产品，面向全国计算机、电子信息工程、自动化、通信、物联网等专业及学科</t>
  </si>
  <si>
    <t>理工科相关专业</t>
  </si>
  <si>
    <t>已经开设嵌入式及物联网类相关课程及预备开设人工智能课程相关专业优先考虑合作，</t>
  </si>
  <si>
    <t>针对人工智能、移动互联网、物联网、智能硬件、大数据等相关方向及领域</t>
  </si>
  <si>
    <t>北京梦之墨科技有限公司</t>
  </si>
  <si>
    <t>1.该项目面向高校“电子类、通讯类、自动化类、电气类、光电机电类、机器人类、物联网类、生物医学工程类、艺术设计类”相关学科，支持高校在这些技术方向围绕“新材料、新技术、新装备、新工艺”建设新工科人才培养基地和联合实训室，服务于高校基础教学及实训科研。基于实训室环境开展创新创业、培训认证、课程建设等。
2.项目拟支持的方向包括物联网、智能制造、人工智能、生物医学工程等前沿技术领域。建设大学生实习实训基地及管理制度。
3.项目期内至少建设完成1个新工科人才培养基地和联合实训室项目，并能够同时满足一个专业的实验教学。申报高校能够充分整合自身的各类教学资源，支持与企业的大学生实习实训的合作共建。</t>
  </si>
  <si>
    <t>该项目面向高校电子类、通讯类、自动化类、电气类、光电机电类、机器人类、物联网类、生物医学工程类、艺术设计类相关学科，拟支持的方向：物联网、智能制造、人工智能、生物医学工程等领域。</t>
  </si>
  <si>
    <t>电子类、通讯类、自动化类、电气类、光电机电类、机器人类、物联网类、生物医学工程类、艺术设计类相关学科</t>
  </si>
  <si>
    <t>1.该项目面向高校“电子类、通讯类、自动化类、电气类、光电机电类、机器人类、物联网类、生物医学工程类、艺术设计类”相关学科，支持高校开展工科电子专业方向教学内容和课程体系改革，支持教学方式方法创新与改革，分享教学改革经验和实践做法，提高教学效率，拓展教学内容，升级教学形式，完善课程体系。
2.项目拟支持的方向包括“柔性电子器件”、“电子工艺技术”、“电路设计与实践” 、“光机电一体化”、“生物医学应用”、“机器人与物联网” 、“数字艺术设计”等领域。 
3.项目成果须包含课程内容和典型教学案例两部分，形成完整的项目建设内容。</t>
  </si>
  <si>
    <t>项目拟支持的方向包括“柔性电子器件”、“电子工艺技术”、“电路设计与实践” 、“光机电一体化”、“生物医学应用”、“机器人与物联网” 、“数字艺术设计”等领域。 </t>
  </si>
  <si>
    <t>1.该项目面向高校“电子类、通讯类、自动化类、电气类、光电机电类、机器人类、物联网类、生物医学工程类、艺术设计类”相关学科，支持高校开展电子增材制造实践教学专业方向的实践条件建设方案设计，加强实验实训中心建设与管理机制创新研究，深入开展教学做一体化和提升岗位职业能力研究。
2.通过建设大学生实习实训基地及相应的管理制度。不同专业类型的高校建立专业侧重点不同的特色实践实习基地，由企业和高校共同加强学生实习实训过程管理，提高实习实训效果和质量，资金支持情况双方另行协商。
3.项目期内至少建设完成1个新工科人才培养基地和联合实训室项目，并能够同时满足一个专业的实验教学。</t>
  </si>
  <si>
    <t>该项目面向高校“电子类、通讯类、自动化类、电气类、光电机电类、机器人类、物联网类、生物医学工程类、艺术设计类”相关学科。</t>
  </si>
  <si>
    <t>1.该项目面向高校“电子类、通讯类、自动化类、电气类、光电机电类、机器人类、物联网类、生物医学工程类、艺术设计类”相关学科，围绕“新材料、新技术、新工艺、新应用”协助学校开发创新创业理论教学与实践过程相结合的内容，校内校外资源相结合，企业导师参与开发和指导实践。
2.项目期内将建设大学生双创实验室、双创空间，提供师资培训、工程师兼职授课指导等服务，创新性产品孵化、天使投资等配套服务资源、解决优秀毕业生就业等一整套创新创业教育改革实践方案</t>
  </si>
  <si>
    <t>郑州云时代教育信息服务有限公司</t>
  </si>
  <si>
    <t>面向全国高等学校的计算机科学与技术、软件工程、网络工程、信息与计算科学、物联网、市场营销、电子商务、工商管理、互联网营销、国际经济与贸易相关专业，将科学的学习方法与先进的信息技术相结合，打造产学研融合式人才培养模式，面向高校打造最值得信赖的校企合作伙伴，提供领先的互联网IT人才培养解决方案，满足互联网IT行业规模化、高质量的人才培养需求。面向高校提供包括学院共建、专业共建、基地共建、教师培养、创新创业、职业认证、教研合作等不同的解决方案，全面助力高校人才培养改革与创新。</t>
  </si>
  <si>
    <t>计算机科学与技术、软件工程、网络工程、信息与计算科学、物联网、市场营销、电子商务、工商管理、互联网营销、国际经济与贸易相关专业</t>
  </si>
  <si>
    <t>互联网+专业</t>
  </si>
  <si>
    <t>专科以上院校资助合作建立“教育部产学合作协同育人基地”院校校内实践基地及联合实验室，通过优势互补、资源整合，依托基地引进技术标准和资源，承接产业中具有行业代表性的真实项目，创新现代学徒制教学合作，打造产学研融合、工学结合的教学模式，培养高素质技术技能型人才。</t>
  </si>
  <si>
    <t>面向全国高等学校的计算机科学与技术、软件工程、网络工程、信息与计算科学、物联网、市场营销、电子商务、工商管理、互联网营销、国际经济与贸易相关专业。</t>
  </si>
  <si>
    <t>计算机相关、电子商务</t>
  </si>
  <si>
    <t>云时代教育产学合作师资培训项目主要针对全国高等学校计算机等专业骨干教师，旨在协助院校打造产学研融合的教学模式，改进教学方法，更新教学措施，丰富教学内容，不断提升教育理念和教学实践能力，同时引入云时代教育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</si>
  <si>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全国高等学校计算机等专业骨干教师</t>
  </si>
  <si>
    <t>爱唯尔（上海）企业发展有限公司</t>
  </si>
  <si>
    <t>项目面向所有与创业相关院系，开放给任何与创业相关的高校师生。建立一个线上以创新创意共享云平台为基础，线下以创业孵化器系统平台为基石的全方位立体的高校创业体系，并构建高校创业项目与精英企业家精准对位的专业咨询系统，辅导规划系统，整合嫁接资源系统，为创新创业地软着陆和持续发展保驾护航。</t>
  </si>
  <si>
    <t>所有与创新创业有关的方向</t>
  </si>
  <si>
    <t>北京广益三文教育科技有限公司</t>
  </si>
  <si>
    <t>该项目的建设目标,是围绕目前 IT 产业热点技术领域，包括大数据、云计算、人工智能、移动互联网、嵌入式技术等技术方向，支持高校在这些技术方向建设新工科人才培养基地，服务于高校基础教学及实训科研，推动高校技能型人才培养。通过企业与大数据、云计算、人工智能、移动互联网、嵌入式技术等五类不同专业基础的高校合作, 建设新工科专业，通过专业建设达到新工科人才培养的目标。</t>
  </si>
  <si>
    <t>涉及专业为计算机科学与技术，主要包括大数据、云计算、人工智能、移动互联网、嵌入式技术等产业方向。</t>
  </si>
  <si>
    <t>计算机科学与技术</t>
  </si>
  <si>
    <t>涉及专业为电子科学与技术，主要包括大数据、云计算、人工智能、移动互联网、嵌入式技术等产业方向。</t>
  </si>
  <si>
    <t>电子科学与技术</t>
  </si>
  <si>
    <t>面向高等教育各专业课程/课程群，申报基本单位为课程团队，每个立项课程/课程群经广益教育与课程团队共同研发后，需完成以下内容：（1）课程大纲；（2）资源库；（3）习题库；（4）云课；（5）云班级；（6）“互联网+”立体化教材。</t>
  </si>
  <si>
    <t>不限专业。</t>
  </si>
  <si>
    <t>面向高等教育各专业课程/课程群，由高校各学科课程建设团队自由申报，以课程内容为基础，针对课程重点难点知识点进行教学资源的建设，利用移动互联网技术对教学资源进行具象化、趣味化，帮助学生理解，辅助老师教学。最终项目成果形式为可在广益教育“九斗”APP平台展示的各类教学资源、云课视频、AR交互教学资源等。</t>
  </si>
  <si>
    <t>广益教育与高校共建AR/VR实验室建设、计算机实践教学实验室建设和相关实验教学资源研发等。基于广益教育智能平台进行搭建，包括AR/VR设备、教学内容、计算机实践教学实验室等，广益教育自主研发的教学软件，以及创新资源为基础。广益教育同时会提供对应的实验课程编排，教师用实验课程教材，学生用实验报告，实验手册等全套的实验实训课程包，并为院校提供师资培训，确保实验室能够快速部署，高效利用。申报此类项目，不限课程类别，每个课程团队可以申报一项，每个学校可以申报多项，由高校各学科课程建设团队自由申报。</t>
  </si>
  <si>
    <t>不限专业。主要为实验类科目。</t>
  </si>
  <si>
    <t>江苏一鼎堂软件科技有限公司</t>
  </si>
  <si>
    <t>项目面向全国高等学校经管学科相关专业、工业工程相关专业和教师，为推进素质教育深入实施、突出课程在学校教育实践中的核心地位，引领学校加强课程领导力建设，立足以学生发展为本的全面发展的培养目标，加快推进学校课程体系建设。由一鼎堂提供经费、技术、平台等方面的支持和指导，将产业和技术的最新发展、行业对人才培养的最新要求引入教学过程。</t>
  </si>
  <si>
    <t>面向全国高等学校经管学科、工业工程、工商管理类、物流管理与工程、数学系等全校多个专业负责人和骨干教师开放。</t>
  </si>
  <si>
    <t>经管学科</t>
  </si>
  <si>
    <t>项目面向全国范围内高校经管相关学院、工业工程专业负责人、教师培训内容包含教学实验技能培训、实验方案设计、实验操作、模型制作、大优化方案等多层次、多方向的培训，并将培训对象逐步扩大到校外研究生、本科生。</t>
  </si>
  <si>
    <t xml:space="preserve"> 通过共建专业实验室、虚拟仿真实验室、创客空间，搭建实践条件，为高校师生提供模拟和实战系统，建设集教育、培训、研发一体的共享型协同育人实践平台。</t>
  </si>
  <si>
    <t>提供师资、软硬件条件、投资基金等，资助创新创业课程建设项目和实践教改项目，围绕促进大学生创新精神、创业意识和创新创业能力的人才培养，推动高校进一步提升创新创业教育课程体系内容，扩充创新创业教育课程资源。</t>
  </si>
  <si>
    <t>面向新经济发展需要、面向未来、面向世界，开展新兴工科专业的研究与探索，对传统工科专业进行课程体系的改造升级等，专业课程体系更新设置。</t>
  </si>
  <si>
    <t>达内教育集团</t>
  </si>
  <si>
    <t>面向全国高等学校计算机科学与技术、软件工程、网络工程等相关专业，与合作院校共建新工科专业。作为IT人才解决方案的领军企业，达内旨在助力院校新工科专业改革，支持新工科研究与实践，打造产学研融合的教学模式，提供先进的IT人才培养方案，改进教学方法，更新教学措施，丰富教学内容，不断提升教育理念、教学能力、科研意识和科研水平，促进专业化发展，完善实用技术体系，提高教育教学质量，满足IT行业规模化、高质量的人才培养需求，形成可推广的新工科建设改革成果。</t>
  </si>
  <si>
    <t>计算机科学与技术、软件工程、网络工程、电子商务、信息与计算科学、电子信息工程、计算机应用与维护等相关专业</t>
  </si>
  <si>
    <t>Python智能开发、大数据应用开发、全栈式互联网开发、虚拟现实开发和云计算开发与运维</t>
  </si>
  <si>
    <t>面向全国高等学校计算机科学与技术、软件工程、网络工程、物联网、数字艺术等相关专业，与合作院校专业共建。作为IT人才解决方案的领军企业，达内旨在协助院校打造产学研融合的教学模式，提供先进的IT人才培养方案，改进教学方法，更新教学措施，丰富教学内容，不断提升教育理念、教学能力、科研意识和科研水平，促进专业化发展，完善实用技术体系，提高教育教学质量，满足IT行业规模化、高质量的人才培养需求。</t>
  </si>
  <si>
    <t>计算机科学与技术、软件工程、网络工程、电子商务、信息与计算科学、电子信息工程、计算机应用与维护、数字媒体、电子商务、网络工程、会计学等相关专业</t>
  </si>
  <si>
    <t>互联网应用开发、大数据开发、移动互联开发、物联网工程、数字媒体艺术、互联网营销、云计算开发与运维、主办会计、虚拟现实开发</t>
  </si>
  <si>
    <t>面向全国高等学校计算机科学与技术、软件工程、网络工程、物联网、数字艺术等相关专业，与合作院校共同建设创新创业教育课程体系、实践训练体系等。作为IT人才解决方案的领军企业，达内旨在协助院校打造产学研融合的教学模式，鼓励学生提高技术创新意识，锻炼专业技术能力，提高职业综合素养，培养校园创业热情，同时支持学校创新创业教学资源建设和教育改革。</t>
  </si>
  <si>
    <t>计算机类专业、软件工程专业、设计类专业、数字媒体专业、电子商务类专业、工商管理类专业</t>
  </si>
  <si>
    <t>杭州时光坐标影视传媒股份有限公司</t>
  </si>
  <si>
    <t>教学内容和课程体系改革项目将面向全国高校计算机、计算机、动画、数字媒体艺术、数字媒体技术、摄影与摄像、广播电视编导等相关专业和教师，由时光坐标公司提供经费、师资、技术、平台等方面的支持，将产业和技术的最新发展、行业对人才培养的最新要求引入到教学过程中，通过单门课程或系列课程的建设，推动高校更新教学内容，完善课程体系，形成能够满足行业发展需要的、可共享的课程及教材，打造持续健康的人才生态系统，构建构建素质、能力、知识、创新相互协调的人才培养体系。</t>
  </si>
  <si>
    <t>全国高校计算机、动画、数字媒体艺术、数字媒体技术、广播电视编导等相关专业，以及开展数字影视制作（含剪辑、调色、包装、合成、动画、数字绘景等技术方向）的高校</t>
  </si>
  <si>
    <t>计算机、影视、文化产业、艺术类</t>
  </si>
  <si>
    <t>实践条件和实践基地建设项目是企业与计算机、计算机、动画、数字媒体艺术、数字媒体技术、摄影与摄像、广播电视编导等不同专业基础的高校合作，建立专业侧重点不同的特色大学生实习实训基地，由企业和高校联合管理。高校和企业共同制定有关管理制度，共同加强学生实习实训过程管理，培养学生的职业精神和职业道德，不断提高实习实训效果和质量。</t>
  </si>
  <si>
    <t>山东耐思电子科技有限公司</t>
  </si>
  <si>
    <t>面向全日制高校的电气工程类、自动化类、电子信息工程类、计算机类、物理工程类、农业工程类、车辆工程类、机械类等理工类专业方向。重点投入和支持的方向为：多CPU单片机、51单片机、430单片机、STM32单片机、飞思卡尔单片机、PLC、传感器、电路、数电、模电、微机原理、计算机组成原理、通信等专业的课程建设和教学改革工作，结合企业技术平台资源开发课程资源（包含教学大纲、教案、课程标准、教材、课件、视频公开课、虚拟仿真等），建成一批高质量、可共享的课程和教学资源。促进高校实践教学创新改革、推广同步互动教学课程，加速学科建设。</t>
  </si>
  <si>
    <t>电气工程类、自动化类、电子信息工程类、计算机类、物理工程类、农业工程类、车辆工程类、机械类等理工类专业方向</t>
  </si>
  <si>
    <t>实验教学技术支持方面，主要合作内容有相关课程的实验教学设备、实验教具的研制，配套实验教学资源的建设。实验室建设规划指导方面，主要合作内容为协助老师完成实验室总体建设目标规划、设备配置方案，制定科学的建设规划，以最新前沿技术和典型行业应用为导向，由企业优惠提供部分软、硬件设备或平台，在高校建立联合实验室、实践基地，打造典型示范项目，形成优质实践教学资源。实践条件和实践基地建设将服务于电气工程类、自动化类、电子信息工程类、计算机类、物理工程类、农业工程类、车辆工程类、机械类等理工类专业，有助于高校引入企业资源与案例，提升高校技术类课程教学效果，促进高校学科建设。</t>
  </si>
  <si>
    <t>面向电气电气工程类、自动化类、电子信息工程类、计算机类、物理工程类、农业工程类、车辆工程类、机械类等专业实施创新创业联合基金项目。重点投入和支持的方向为：51单片机、430单片机、STM32单片机、飞思卡尔单片机、PLC、传感器、电路、数电、模电、微机原理、通信等专业。按照多 层次实验教学的指导思想，结合学校现有实验教学资源，设立部分实验教学设备改进、实验模型改进或研制、随堂教具研制等项目。对于有推广价值的优秀项目进行专利联合申报、合作开发，以期滚动发展。</t>
  </si>
  <si>
    <t>北京外研在线教育科技有限公司</t>
  </si>
  <si>
    <t>面向全国本科高校外语类院系，建立“高校外语数字教学共同体”，充分发挥全国各高校外语院系的资源优势，在试题库联合共建、高校慕课课程建设以及高校学生外语学习的大数据分析等方面密切合作、共同探索，研究出一套切实可行的操作模式，为基于数字教育技术、有效提升教学质量的高校外语教学改革发展之路提供全面解决方案，推动全国高校外语教学的改革与发展。</t>
  </si>
  <si>
    <t>全日制高等本科院校外语类院系</t>
  </si>
  <si>
    <t>外语类院系</t>
  </si>
  <si>
    <t>面向全国全日制本科高校，进行教师发展混合式课程的培训项目。外研在线聚焦高校教师的教学力、科研力、创新力，通过外研在线数字资源平台汇集国内外顶级专家，为全国高校教师提供数百门外语教师发展数字课程，打造混合式教师研修共同体，服务外语教师终身发展及教学水平、科研水平的全面提升。外研在线将根据申报立项的院校或组织具体需求，提供具有针对性的、线上线下相结合的落地培训。</t>
  </si>
  <si>
    <t>全日制高等本科院校外语类院系/教师</t>
  </si>
  <si>
    <t>外语类</t>
  </si>
  <si>
    <t>面向全国对外语数字化教学已经开始进行改革的全日制高等本科院校，由外研在线提供包含智能测评、教学管理、数字资源等全面的数字化教学应用平台系统，协助高校进行混合式教学模式的实践应用，推动高校在数字化教学、移动教学、大数据学习分析等方面的发展和完善，促进教学资源共享建设，推进教育信息化发展，提升教育质量和效益，培养创新型人才。</t>
  </si>
  <si>
    <t>全日制高等本科院校</t>
  </si>
  <si>
    <t>无限制</t>
  </si>
  <si>
    <t>面向所有全日制高等本科院校，建立“外研在线—产学合作大学生实习实训基地”，帮助在校生适应从学校到职场的过渡，培养其学习应用能力。针对每个立项院校，每年将提供实习名额，并与立项院校共同制定实习实训的相关管理制度。对于优秀实习生输送院校，将根据院校特色予以挂牌，并在实习生基本劳务的基础上支持1万元实习实训基金。</t>
  </si>
  <si>
    <t>全日制高等本科院校，专业需求：语言类、教育学类、编辑出版类、新闻传媒类、测试评估类、计算机和电子信息类、视觉设计类等</t>
  </si>
  <si>
    <t>山东贝沃信息科技有限公司</t>
  </si>
  <si>
    <t xml:space="preserve">将虚拟现实、人工智能与网络安全等当前热点技术的教学体系及实训体系、项目案例素材库等融入高校专业课程体系，面向普通本科高校计算机、软件工程、物理、光电、机电、设计、机械、建筑等相关专业积极开展课程建设和教学改革，尽快建成一批符合学校特点的高质量、可共享的课程体系和培养方案，并与高校至少合作一届应用课程体系和培养方案的专业共建学生，形成可在高校推广应用的标准化课程体系和培养方案。
</t>
  </si>
  <si>
    <t>面向计算机、建筑、机械、物理、电气、艺术、法学等专业</t>
  </si>
  <si>
    <t>计算机、建筑、机械、物理、电气、艺术、法学</t>
  </si>
  <si>
    <t>拟设立6个项目：围绕当前的产业技术热点，协助提升一线教学教师的技术和课程建设水平。具体举办6期师资培训班，主要面对高校青年老师（从事高校一线教育教龄3年以下）围绕人工智能、虚拟现实与网络安全等领域开展技术培训、经验分享、项目研究等，提升教师的工程实践能力和教学水平。三者的培训班设置比例为1:1:1。</t>
  </si>
  <si>
    <t>拟设立5个项目：基于虚拟现实、人工智能与网络安全等技术发展需求，与高校优势工科专业进行深入融合，共同探索新工科建设，以校企合作办学、合作育人、合作就业、合作发展等形式进行新工科建设的探索与研究。进而形成可推广的新工科建设改革成果。原则上每所高校只能申报1个新工科建设项目。</t>
  </si>
  <si>
    <t>面向计算机、建筑、机械、物理、电气等工科类专业</t>
  </si>
  <si>
    <t>计算机、建筑、机械、物理、电气等工科类专业</t>
  </si>
  <si>
    <t>拟设定创新创业教育改革项目3项：贝沃具有3个省级创客空间和2个市级众创空间的运营经验，具有创新创业名师8人，具有完成的企业级创新创业培训课程体系。基于创新创业方面的经验和资源优势，积极与高校进行创新创业教育改革试验，为合作高校提供企业讲师资源、创新创业教育课程体系、实践训练体系、创客空间、项目孵化转化平台等支持高校创新创业教育改革。</t>
  </si>
  <si>
    <t>拟设定创新创业联合基金项目3项：贝沃成立创新创业联合基金会，面向高校学生提供资金支持和项目研发方向，并安排导师进行指导，学生可自主建队面向企业申报，高校按照大学生创新创业训练计划的要求对项目进行日常管理。</t>
  </si>
  <si>
    <t>面向全部学科专业</t>
  </si>
  <si>
    <t>全部专业</t>
  </si>
  <si>
    <t>苏州风云科技服务有限公司</t>
  </si>
  <si>
    <t>1. 大数据的离线应用及分析
2. 大数据的在线应用及分析
3. 移动及WEB前端开发
4. 自然语言的实际应用
5. 图像的识别及归类
6. 大数据运维
7. Unity3D开发</t>
  </si>
  <si>
    <t>主要针对全国高等学校计算机科学与技术、数理统计与管理，软件工程、网络工程、电子商务、电子信息工程、计算机应用与维护、数字媒体等相关专业。结合智慧城市项目，提供产品研发和测试技术。</t>
  </si>
  <si>
    <t>计算机科学与技术、数理统计与管理，软件工程、网络工程、电子商务、电子信息工程、计算机应用与维护、数字媒体</t>
  </si>
  <si>
    <t>1. Python在数据清洗过程中的应用
2. 垂直领域的数据爬虫的分析及引用
3. 产品经理养成计划</t>
  </si>
  <si>
    <t>主要针对全国高等学校计算机科学与技术、数理统计与管理，软件工程、网络工程、电子商务、电子信息工程、计算机应用与维护、数字媒体等相关专业。面对互联网企业实际必需技能，培养实际项目操作能力。</t>
  </si>
  <si>
    <t>广东时汇信息科技有限公司</t>
  </si>
  <si>
    <t>在教育部指导下，开展产学合作协同育人项目，教学内容和课程体系改革项目围绕当前产业的热点技术领域“云计算”“大数据”，以产业应用型人才需求为目标，时汇信息支持高校在这些领域的实训实践课程建设和实训实践教学的改革方案，建成一系列高质量、可共享、具有示范价值的实训实践教学课程并在高校相关专业进行推广应用，任何高校都可以参考借鉴用于教学和人才培养目的。</t>
  </si>
  <si>
    <t xml:space="preserve">云计算应用技术专业、大数据应用技术专业、通信工程专业
</t>
  </si>
  <si>
    <t>云计算应用技术专业、大数据应用技术专业、通信工程专业</t>
  </si>
  <si>
    <t>在教育部指导下，开展产学合作协同育人项目，实践条件和实践基地建设项目围绕当前产业的热点技术领域“云计算”“大数据”，以产业应用型人才需求为目标，通过与院校合作共同建实践环境，提升院校实践教学水平以及应用型人才的实践能力，同时为院校建成高质量、可共享、具有示范价值的实训实践教学基地并通过互联网在高校相关专业进行推广应用，任何高校都可以参考借鉴用于实践教学和应用型人才培养目的。</t>
  </si>
  <si>
    <t>北京赛佰特科技有限公司</t>
  </si>
  <si>
    <t>面向高等院校新工科类专业方向，重点包括物联网、云计算、大数据、工业机器人、人工智能、智能制造、智能科学与技术等新兴工科类专业，与高校共同探索多学科交叉融合的工程人才培养模式，专业建设、跨学科课程教学内容，对传统工科专业进行改造升级，积极开展新兴工科专业建设的研究与探索，深入推进新工科类专业产学研合作办学、合作育人、合作就业、合作发展，实现合作共赢。</t>
  </si>
  <si>
    <t>物联网、云计算、大数据、工业机器人、人工智能、智能制造、智能科学与技术等新兴工科类专业</t>
  </si>
  <si>
    <t>物联网、云计算、大数据、工业机器人、人工智能、智能制造</t>
  </si>
  <si>
    <t>面向高等院校的计算机类、电子信息类、机电类、自动化类等理工类专业方向，重点包括嵌入式、物联网、云计算、大数据、工业机器人、智能制造、智能科学与技术等新兴专业的课程建设和教学改革工作，结合企业技术平台和行业资源联合学校共同开发教学与课程体系（教案、教材、课件、微课、仿真等）、教学实验体系，实训案例等内容，推动高校及时更新教学内容、完善课程体系，对接行业需求，建成一批高质量、可共享的课程和教学资源。</t>
  </si>
  <si>
    <t>计算机类、电子信息类、机电类、自动化类等理工类专业方向，重点包括嵌入式、物联网、云计算、大数据、工业机器人、智能制造、智能科学与技术等新兴专业</t>
  </si>
  <si>
    <t>面向高等院校的计算机类、电子信息类、机电类、自动化类等理工类专业方向，重点包括嵌入式、物联网、云计算、大数据、工业机器人、智能制造、智能科学与技术等新兴专业青年教师及学科骨干，提供相关专业和课程的师资培训服务，提供先进的培训设备硬件与课程讲义等软件资料，重在提高教师的专业技术水平和教学实践能力，并可通过培训与考试培养一批具有专业领域技能水平认定资格的教师，助力高校建设一批新型“双师”型师资队伍。</t>
  </si>
  <si>
    <t>面向高等院校的计算机类、电子信息类、机电类、自动化类等理工类专业方向，重点包括嵌入式、物联网、云计算、大数据、工业机器人、智能制造、智能科学与技术等新兴专业，依托北京研发中心、天津生产基地的技术和产品研发实力，提供实习场地、住宿、设备、岗位和定制化实践课程内容，开展学生实习实训服务，联合共建实验室、实训基地，进一步加强实践教学环节，提升实践教学水平。</t>
  </si>
  <si>
    <t>面向高等院校的计算机类、电子信息类、机电类、自动化类等理工类专业方向，重点包括嵌入式、物联网、云计算、大数据、工业机器人、智能制造、智能科学与技术等新兴专业，依托赛佰特企业技术与资源，提供配套软硬件产品、建设大学生双创实验室、双创空间，提供师资培训、工程师兼职授课指导等服务，引进全国大学生竞赛平台、创新性产品孵化、天使投资等配套服务资源、解决优秀毕业生就业等一整套创新创业教育改革实践方案。</t>
  </si>
  <si>
    <t>湖南科瑞特科技股份有限公司</t>
  </si>
  <si>
    <t>通过科瑞特在高校信息化方面的产品优势，以科瑞特技术体系为核心，结合高校工科教育的雄厚基础和丰富经验，从电子信息、物联网、智能硬件、无人机、工业机器人五个课程方向，梳理相关工科专业的课程体系、人才培养模式，师资培训，培养支撑服务以新技术、新业态、新产业、新模式为特点的新经济的新一代工程科技人才。</t>
  </si>
  <si>
    <t>应用型本科院校泛电子信息、电气工程、机电工程、机器人专业和的学院或院系</t>
  </si>
  <si>
    <t>电子信息、电气工程、机电工程、机器人专业</t>
  </si>
  <si>
    <t>围绕电子信息和工业机器人技术，以湖南科瑞特科技股份有限公司技术体系为核心，组织行业领军企业，从电子信息、物联网、智能硬件、无人机、工业机器人五个课程方向，分别协助高校建设一批高质量的应用类课程，在湖南科瑞特科技股份有限公司教育的合作院校中的相应专业中开设和推广，帮助合作院校建设特色专业和课程。</t>
  </si>
  <si>
    <t>全日制本科院校泛电子信息、电气工程、机电工程、机器人相关专业的骨干教师</t>
  </si>
  <si>
    <t>电子信息、电气工程、机电工程、机器人相关专业</t>
  </si>
  <si>
    <t>依据企业研发中心专业团队优势和行业内专家资源整合优势，面向高校电子信息、电气工程、机电工程、机器人类应用型专业的青年教师，开展电子信息、物联网、智能硬件、无人机、工业机器人方面的专业师资工程实践能力培训，并组织参与者参加公司的商业项目开发，提升参与老师的工程实践能力，因此提升教学水平，协助高校建设双师型队伍。</t>
  </si>
  <si>
    <t>各学院的泛电子信息、电气工程、机电工程、机器人相关专业负责人及青年骨干教师</t>
  </si>
  <si>
    <t>电子信息、电气工程、机电工程、机器人等专业</t>
  </si>
  <si>
    <t>依据资源优势和资金优势，与学校和学院合作打造示范型实训基地和高端实验室，并且为实验室使用提供师资培训的技术支持。在院校提供场地的前提下，公司提供校内实训基地建设的专业设备、软件环境、资金支持和实践条件建设资助，通过该项目为合作院校提供课程研讨、技术交流、技术竞赛等活动支持，使得项目建设可服务于互联网、教育和智慧生活产业及研发需求。</t>
  </si>
  <si>
    <t>应用型本科院校泛电子信息、电气工程、机电工程、机器人等专业的学院或院系</t>
  </si>
  <si>
    <t>全日制本科院校，院校中开设泛电子信息、电气工程、机电工程、机器人相关专业，具备创新创业教育环境</t>
  </si>
  <si>
    <t>深圳市中诺思科技股份有限公司</t>
  </si>
  <si>
    <t>面向全国高校物流类、电子商务类、国际贸易类、市场营销类、计算机类等相关专业专任教师，以供应链课程为主，由中诺思提供经费、技术、平台、企业资源的支持，通过课程、实训、课程设计的建设与改革，推动高校更新教学内容、完善课程体系，建成满足行业发展需求的、可共享的课程资源，并能推广应用。</t>
  </si>
  <si>
    <t>全国高校物流类、电子商务类、国际贸易类、市场营销类、计算机类等相关专业</t>
  </si>
  <si>
    <t>面向全国高校物流类、电子商务类、国际贸易类、市场营销类、计算机类等相关专业专任教师，基于智慧物流行业发展，信息化教学、虚拟仿真教学发展需求，依据不同院校专业方向的需求，由企业提供有丰富实践经验的技术和研发人员，切合社会实际需求，开展有针对性的企业实践项目和师资培训项目，带动参训教师积极参与教学培训、课题研究、技术研讨、学习和交流活动。推进教学改革与创新工作，帮助合作院校完善专业学科建设。</t>
  </si>
  <si>
    <t>实践条件建设项目面向全国高校物流类、电子商务类、国际贸易类、市场营销类、计算机类等相关专业，主要围绕智慧物流实验中心，现代物流技术协同创新中心、虚拟仿真实验中心、信息化教学、实践实训等展开联合实验室推动产学融合。
校外实践基地建设项目面向全国高校物流类、物联网类、电子商务类、市场营销类等相关专业申报，积极推动校外实践教育模式创新，由参与共建的高校和企业共同制定校外实践教育的教学目标和培养方案，共同建设校外实践教育的课程体系和教学内容，共同组织实施校外实践教育的培养过程，共同评价校外实践教育的培养质量，助推人才培养。</t>
  </si>
  <si>
    <t>全国高校计算机类、电子商务类、物联网类、物流管理工程类、国际贸易、市场营销等相关专业</t>
  </si>
  <si>
    <t>项目面向全国高校物流类、电子商务类、国际贸易类、市场营销类、计算机类等相关专业的个人或团队，通过相关项目研究和开发，锻炼学生创新创业能力和实践能力，提升综合素养。</t>
  </si>
  <si>
    <t>360企业安全集团</t>
  </si>
  <si>
    <t>计算机、计算机网络、网络安全等相关专业</t>
  </si>
  <si>
    <t>网络安全</t>
  </si>
  <si>
    <t>上海导宜信息科技有限公司</t>
  </si>
  <si>
    <t>物联网方向：电子科学与技术，电子信息工程，通信工程，物联网工程，电气工程，自动化等专业方向。
大数据方向：计算机科学与技术、软件工程、网络工程等专业方向。</t>
  </si>
  <si>
    <t>电子科学与技术，电子信息工程，通信工程，物联网工程，电气工程，自动化</t>
  </si>
  <si>
    <t>物联网、大数据方向师资培训，周期为2个月，主要针对企业应用级的实战项目开发培训，主要针对本科院校讲师。</t>
  </si>
  <si>
    <t>智能家居体验馆建设、主要针对高校电子类和计算机相关专业，进行智能家居体验馆的建设，目的在于新生入学教育、专业设备实施、最近技术应用、系统集成等方向。</t>
  </si>
  <si>
    <t>电子科学与技术，电子信息工程，通信工程，物联网工程，电气工程，自动化等专业方向，计算机科学与技术、软件工程、网络工程等专业方向。</t>
  </si>
  <si>
    <t>物联网</t>
  </si>
  <si>
    <t>物联网方向的创新创业教育改革，主要应用于高校讲师带领下的学生团体参加竞赛指导、培训，创业新创业讲师的指导和培训等，主要针对本科院校开展</t>
  </si>
  <si>
    <t>大唐移动通信设备有限公司</t>
  </si>
  <si>
    <t>项目面向全国高校在工程教育培养理念、培养模式、实践环节时效差的问题，帮助学校树立为新经济培养支撑人才的理念，帮助学校制定提高解决“复杂工程问题”能力的实际举措，改进学校在企业认知实习、生产实习教学环节的现状，帮助学校提高教师的工程化能力。使学校的工程教育与产业发展紧密联系起来，相互支撑，为产业的发展提供高质量的工程科技人才。</t>
  </si>
  <si>
    <t>通信工程、电子信息工程、物联网、智能制造等通信相关专业</t>
  </si>
  <si>
    <t>项目面向全国高校移动通信方向相关专业，大唐移动会发挥企业优势，重点对高校讲师的企业相关岗位工作经验和实践技能方面进行系统培养，并且在课程的讲授技巧方面进行专业培训。 目标为学校培养具备企业相关工作岗位工作能力的讲师，并且持续与企业紧密联系，实时提高和更新工作技能和相关经验。</t>
  </si>
  <si>
    <t>移动通信、物联网、智能制造方向相关专业</t>
  </si>
  <si>
    <t>移动移动通信、物联网、智能制造方向相关专业</t>
  </si>
  <si>
    <t>项目面向全国移动通信方向相关专业，由企业提供师资、软硬件条件、投资基金等方面的帮助。支持高校建设创新创业教育课程体系、实践训练体系、创客空间、项目孵化转化平台，支持高校创新创业教育改革。</t>
  </si>
  <si>
    <t>通信工程、电子信息工程等通信相关专业</t>
  </si>
  <si>
    <t>中智联航（北京）教育科技有限公司</t>
  </si>
  <si>
    <t>计算机科学与技术、软件工程、网络工程、电子商务、信息与计算科学、电子信息工程、计算机应用与维护、数字媒体。</t>
  </si>
  <si>
    <t>中智联航拥有行业内资深专家及企业丰富经验的技术领袖团队，主要针对全国高等学校计算机科学与技术、软件工程、网络工程、电子商务、信息与计算科学、电子信息工程、计算机应用与维护、数字媒体等相关专业，分阶段对JAVA、H5WEB前端、PHP、U3D、UI、4G通讯、信息安全、ERP实施工程师、新媒体营销、大数据、人工智能等10个方向进行教学内容和课程体系改革，协助院校打造产学研融合的教学模式，提供先进的人才培养方案，改进教学方法，更新教学措施，丰富教学内容，不断提升教育理念、教学能力、科研意识和科研水平，促进专业化发展，完善实用技术体系，提高教育教学质量，满足IT行业规模化、高质量的人才培养需求。</t>
  </si>
  <si>
    <t>根据“提高教育教学能力、教育创新能力和教育科研能力”的指导思想推行项目管理制度，以线上资源分享与线下实训操作相结合的模式培养IT专业师资，打造更高层次专业型、应用型、创新型、复合型师资人才。中智联航教育面向全国高校师资培训，旨在协助院校打造产学研融合的教学模式，改进教学方法，更新教学措施，丰富教学内容，不断提升教育理念和教学能力，同时引入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</si>
  <si>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将联合优质毕业生用人单位、各互联网、大数据、人工智能机构，与院校合作建设校外实践基地，为在校学生提供高质量的实习岗位，通过建立“双导师制”实习模式，对实践过程与结果评定，以量化并提升实习质量和效率。针对目前高校大数据专业实验室建设现状，提出大数据实践中心一体化解决方案，建立大数据实验室基地，满足学校校外实践基地的基本条件，以及为企业实现大数据项目实践基地的落地及人才培养输出等功能，能够真正应用于教学的大数据实践中心。</t>
  </si>
  <si>
    <t>为提升高校创新创业教育教学水平，响应国家及政府号召，与高校合作建立大学生创业产业基地、大数据创新产业基地。提升学生创新创业意识，锻炼创新思维能力和创业实践能力，提升综合素质，将分别就创新创业训练项目设计、创新创业教育课程建设项目、教改项目等维度进行协同合作，支持院校创新创业教育发展与创新。与高校合作建立大学生创业产业基地、大数据创新产业基地。
面向高校计算机或相关专业的学生，提供学生实习实训岗位（包括时间、期限、地点、数量、岗位、待遇等），企业和高校共同制定有关管理制度，共同加强学生实习实训过程管理，不断提高实习实训效果和质量，促进学生提高实际工作能力，有助于就业率的提升。</t>
  </si>
  <si>
    <t>中智联航产学合作大学生创新创业联合基金项目面向全国高等学校优秀的学生创新创业团队。作为职业人才培养解决方案的优秀企业，旨在通过提供创新创业基金的方式，鼓励学生提高技术创新意识，锻炼专业技术能力，提高职业综合素养，培养校园创业热情，同时支持学校创新创业教学资源建设和教育改革。</t>
  </si>
  <si>
    <t>易第优(北京)教育咨询股份有限公司</t>
  </si>
  <si>
    <t>1）通过校企合作，围绕战略性新兴产业共建课程体系，探索产业人才需求和高校教育过程的深入对接和互动，开展教育模式改革；
2）利用混合式教学、实境编程技术等提升教学质量，并通过学习过程行为分析改进教学效果；
3）新工科改革的课程体系建设，在世界技术革命变化方向的基础上，一方面以培养科学精神和创新思维能力为切入点，探索新工科专业方向的课程教学模式，评价方式，以及应用实践的产学融合。另一方面教学内容贯穿创新思维和创新方法，通过具有创新能力内核的新工科课程体系建设，让教学内容和课程体系改革，真正让学生具备新技术发展趋势下的领先技术能力。</t>
  </si>
  <si>
    <t>无人机、智慧城市、大数据、人工智能、工业机器人、3D打印技术、移动互联网全栈、智能制造-物联网、互联网+、云技术架构技术、网络管理与信息安全技术、UI/UE设计、VR/AR虚拟现实、电子商务</t>
  </si>
  <si>
    <t>可申报所有专业</t>
  </si>
  <si>
    <t>面向高校计算机类相关专业的学生个人或团队。按照教育部大学生创新创业训练计划要求，重点支持人工智能、中国智造、物联网+、互联网+、虚拟现实（VR/AR/MR）、互联网营销等相关领域的创新创业孵化项目。</t>
  </si>
  <si>
    <t>重点支持人工智能、中国智造、物联网+、互联网+、虚拟现实（VR/AR/MR）、互联网营销</t>
  </si>
  <si>
    <t>1）通过组织师资培训，培养一批能开展新兴科技领域教学工作的教师，助力高校新兴科技领域的人才培养。
2）面向师资培训的新工科方向为无人机、智慧城市、大数据、人工智能、工业机器人、3D打印技术（增材制造）、移动互联网全、智能制造-物联网、互联网+、云技术架构技术、网络管理与信息安全技术、UI/UE数字化交互、VR/AR虚拟现实、网络经济电子商务等。
3）教师培训的内容在“达成学科理论的系统提升”基础上，以实践情境案例为轴，强调对新科技新技术的创新方向、创新方法的能力养成。</t>
  </si>
  <si>
    <t>1）与立项高校共建校内联合实验室、实践基地等，开发有关的实验教学资源，提升实践教学水平。
2）学校与企业共同探索建设“以校内实践基地为中心的，与区域经济协同发展，产业技术和教育教学高度融合的政产学研用一体化模式”。 
3）为学生双创项目孵化提供实践场所，同时通过教学资源输送、企业工程师进校实训、在线教育平台远程学习等方式，为青年师资提供实践平台。</t>
  </si>
  <si>
    <t>1）双创课程建设项目：以新兴产业技术增量发展为契机的，以创新为导向的提升创新创业教育示范课程（含教学实践）； 
2）教学改革项目：双创教育作为公共课，将创新创业能力作为学生综合能力的基本要素进行培养，以实现“创新人才的大规模培养为目标”，在学校教育教学改革实践中，真正以实现教育现代化为目标，促进大学生创新创业人才培养的教学改革探索与创新实践；</t>
  </si>
  <si>
    <t>1）企业技术需求更新较快，为实现学生在高校里可选择性学习新技术，符合企业技术新标准，通过企业提供经费和项目资源支持，实现高校新工科人才培养实践能力，迎合校企合作发展的新需求，共同探索校企办学、合作与人、合作就业、合作发展新成果，共同成立企业级技术开发培养项目组。
2）项目组面向新工科方向为：移动互联网全栈、智能制造-物联网、互联网+、大数据、企业项目研发、云技术架构技术、网络管理与信息安全技术、UI/UE数字化交互、VR/AR虚拟现实、网络营销、网络经济电子商务等。
3）新工科建设项目内容在于计算机技术新发展的领域，实践探索校企联合探索、实践技术人才培养新模式。</t>
  </si>
  <si>
    <t>移动互联网全栈、智能制造-物联网、互联网+、大数据、企业项目研发、云技术架构技术、网络管理与信息安全技术、UI/UE设计、VR/AR虚拟现实、网络营销、电子商务</t>
  </si>
  <si>
    <t>南京建策科技股份有限公司</t>
  </si>
  <si>
    <t>该项目主要面向高校计算机类及电子信息类等相关专业，由建策科技结合自身在云计算、虚拟现实方面的优势，协助院校将产业和技术的最新发展、行业对人才培养的最新要求引入教学过程，更新教学内容和课程体系，建成满足行业发展需要的课程和教材资源。</t>
  </si>
  <si>
    <t xml:space="preserve">计算机类、通信类、电子信息类
</t>
  </si>
  <si>
    <t>计算机类、通信类、电子信息类</t>
  </si>
  <si>
    <t>面向高校计算机、通信、电子信息类相关专业开展申报，通过支持相关专业课程建设，改进课程教学内容，优化课程体系，推进优质教学资源共享，提升专业教学质量，培养行业需求的人才，项目重点支持软件开发工程师、网络工程师、系统运维（Red Hat）、数据库（Oracle）、大数据、云计算开发与运维等专业方向课程建设，形成与行业对接的培养方案以及课程体系。</t>
  </si>
  <si>
    <t>面向高校计算机、通信、电子信息类相关专业展开申报，进行软件开发工程师、网络工程师、系统运维（Red Hat）、数据库（Oracle）、大数据、云计算开发与运维等6个方向的师资培训，打造更高层次专业型、应用型、创新型、复合型师资团队。</t>
  </si>
  <si>
    <t>该项目主要面向高校计算机类、电子信息类和通信类等相关专业，资助合作院校建设创新人才实训基地。通过优势互补、资源整合，依托基地引进技术标准和资源，承接产业中具有行业代表性的真实项目，创新现代学徒制教学，培养高素质技术技能型人才。</t>
  </si>
  <si>
    <t>本项目主要面向高等院校展开申报工作，旨在培养兼具专业知识、岗位职业技能和创新创业素养的“能创新、有创意、善创业”型人才，促进相关专业重点课程教学资源建设、开展创新创业思维教育实践，推动院校在“大众创业、万众创新”和“互联网+”大背景下的教学改革和驱动创新。</t>
  </si>
  <si>
    <t>合肥科硕信息技术服务有限公司</t>
  </si>
  <si>
    <t>面向全国高等学校计算机类、软件工程类、网络工程类、信息与计算科学类、数字媒体类、电子商务类等专业，联合国内高等院校的著名专家，推进虚拟现实、大数据、人工智能等方向的专业建设和课程体系改革，具体如下：
1.通过支持相关专业开展综合改革，进行人才培养模式研究、课程设置及教学方法改革；
2.支持专业实验室建设，推进在线学习和教学管理平台资源共享，促进相关专业改革，重构教学内容，优化课程体系，提升教学质量，培养适应产业发展需要的应用型技术技能人才；
3.高校可积极联合我司共建专业，联合招生、订单式培养，开展适应企业发展需求的高技能专业建设。</t>
  </si>
  <si>
    <t>计算机类、软件工程类、网络工程类、信息与计算科学类、数字媒体类、电子商务类等专业。</t>
  </si>
  <si>
    <t>计算机类、软件工程类、网络工程类、信息与计算科学类、数字媒体类、电子商务类等专业</t>
  </si>
  <si>
    <t>面向全国广大院校开展师资培训项目。主要针对全国高等学校计算机科学与技术、软件工程、网络工程、信息与计算科学、电子信息工程、数字媒体技术等相关专业的骨干教师，依托科大先研院新媒体研究院、合肥工业大学等优势，联合举办师资力量的培养，方向定为：人工智能或虚拟现实等方向，分阶段进行培训，以线上资源分享与线下实训操作相结合的模式培养高校专业师资，打造更高层次专业型、应用型、创新型、复合型师资人才。 主要内容为：系列教学课程设计及培训体系，教学内容更新，教学方法，教学手段技巧，课题研究、竞赛指导等。</t>
  </si>
  <si>
    <t>计算机科学与技术、软件工程、网络工程、信息与计算科学、电子信息工程、数字媒体技术等相关专业。</t>
  </si>
  <si>
    <t>面向全国高等学校计算机、电子信息工程、动画动漫、游戏开发、移动互联网、数字媒体、网页开发、3D打印、VR虚拟现实、大数据等专业，在合肥科硕的创新创业孵化基地，进行合作院校的实训基地建设，“XXX大学-大学生实习实训基地”，主要内容为：
1.开展大学生项目实训，提供实训实习岗位，提升学生技术和项目的实践和创新能力；
2.通过行业认知、专业认知等职业素质培养，提升学生的综合能力和素质； 
3.实现培养具有良好技术技能、职业素养、终生学习能力、创新意识和能力、团队意识和沟通能力、社会责任感和职业素养的技术技能型人才。</t>
  </si>
  <si>
    <t>计算机、电子信息工程、动画动漫、游戏开发、移动互联网、数字媒体、网页开发、3D打印、VR虚拟现实、大数据等专业。</t>
  </si>
  <si>
    <t>计算机、电子信息工程、动画动漫、游戏开发、移动互联网、数字媒体、网页开发、3D打印、VR虚拟现实、大数据等专业</t>
  </si>
  <si>
    <t>面向全国高等学校计算机、电子信息工程、动画动漫、游戏开发、移动互联网、数字媒体、网页开发、3D打印、VR虚拟现实、大数据等专业，致力于协助高校开展创新创业教育改革，打造产学研创相融合的新型人才培养模式。具体如下：
1.协助学校开发创新创业理论教学与实践过程相结合的内容，校内校外资源相结合；
2.高校教师与企业导师共同参与开发和指导实践，高校大学生参加创新创业训练营和各类创业活动；
3.项目面向高校提供包括创新创业通识课程体系、创新创业实践训练体系、创新创业师资培训体系、创客空间建设、创新创业相关赛事辅导等不同的解决方案，全面助力高校创新创业教育改革。</t>
  </si>
  <si>
    <t>广东力拓网络科技有限公司</t>
  </si>
  <si>
    <t xml:space="preserve">     切实以教育信息化为契机推动教学改革和课程改革，遵循教育部 2018 年产学合作改革项目要求，结合学科专业特色和人才培养需求，以移动互联网时代为背景，以移动云教学平台（速课网）和教学资源（移动微课件）作为教学改革的有效途径，着力打造一批高水平、创新型的移动云教学新型课程和课程资源，推动教学模式改革，加大面向未来的移动云教学新型课程的应用推广力度。
    充分结合专业课程教学一线实践和先进理念，以移动教学为基本课程教学模式，推动高校专业课程、教材的改革，最终项目成果形式为一套专业课程移动信息化课程教学体系，包括整门课程的移动微课件、课程方案以及移动教学应用平台。</t>
  </si>
  <si>
    <t>限定财经管理、人文卫生类专业方向。</t>
  </si>
  <si>
    <t>财经管理、人文卫生类专业</t>
  </si>
  <si>
    <t xml:space="preserve">     切实以教育信息化为契机推动教学改革和课程改革，遵循教育部 2018 年产学合作改革项目要求，结合学科专业特色和人才培养需求，以移动互联网时代为背景，以移动云教学平台（速课网）和教学资源（移动微课件）作为教学改革的有效途径，着力打造一批高水平、创新型的移动云教学新型课程和课程资源，推动教学模式改革，加大面向未来的移动云教学新型课程的应用推广力度。
     充分结合专业课程教学一线实践和先进理念，以移动云教学为基本课程教学模式，推动高校专业课程、教材的改革，最终项目成果形式为可在各高校通用的移动微课件和配套使用速课堂进行专业课程移动教学的课程方案。</t>
  </si>
  <si>
    <t xml:space="preserve">    切实以教育信息化为契机推动教学改革和课程改革，促进广大教师尤其是青年教师提升教育信息化综合能力，更好地履行岗位职责，努力建设一支师德高尚、业务精良、结构合理的教师队伍，以满足各地学校可持续发展，因此有必要开展“青年教师新型教学法综合培养项目”，培训和推动在一线教学中实践移动信息化教学、混合式教学、翻转课堂等多种新型教学法。</t>
  </si>
  <si>
    <t>面向所有本科专业</t>
  </si>
  <si>
    <t>本科所有专业</t>
  </si>
  <si>
    <t>深圳智汇谷集团有限公司</t>
  </si>
  <si>
    <t>该项目建设的主要目标是围绕IT产业领域，包括网络安全、互联网金融、软件开发等技术方向，支持高校在这些技术方向建设新工科特色专业和人才培养基地、联合实训基地等，服务于高校课程改革及实训科研。基于新工科特色专业的建设，协助高校加快专业改革与课程建设步伐，提升教学质量、创新人才培养模式，推动高校技能型人才培养。</t>
  </si>
  <si>
    <t>网络安全、互联网金融、软件开发</t>
  </si>
  <si>
    <t>计算机信息技术</t>
  </si>
  <si>
    <t>四川新环佳科技发展有限公司</t>
  </si>
  <si>
    <t>探索利用新环佳的运作管理、智能制造等平台在智能制造、企业运作管理等多学科交叉融合方向的实验模式，探索多方协同育人模式，注重学生系统能力培养，并充分发挥学生的天赋特长，探索新的实习模式，建设面向新工科的工程实践教育体系与实践平台。</t>
  </si>
  <si>
    <t>全国高等学校经管学科、工业工程、工商管理类等</t>
  </si>
  <si>
    <t>工商管理及工业工程等专业</t>
  </si>
  <si>
    <t>结合行业的主流技术的发展，制定符合高校企业管理相关专业的应用型人才的培养方案，同时以校企合作的模式共同开发项目案例式的教材和相应的教学资源</t>
  </si>
  <si>
    <t>经管专业</t>
  </si>
  <si>
    <t>师资培训内容包含教学实验技能培训、实验方案设计、实验操作、模型制作、大优化方案等多层次、多方向的培训，并将培训对象逐步扩大到校外研究生、本科生。</t>
  </si>
  <si>
    <t>经管学院</t>
  </si>
  <si>
    <t>经管学科及工业工程相关</t>
  </si>
  <si>
    <t>创新创业相关专业</t>
  </si>
  <si>
    <t>新道科技股份有限公司</t>
  </si>
  <si>
    <t>本项目主要面向本科高校经管学院、财会学院、信管学院等经管类、财经类相关专业，围绕培养创新型复合性综合应用人才总目标，联合高校开展基于新技术环境的云财务（管理）会计专业人才培养，研究产业人才需求模型，探索符合企业新需求的人才培养模式，完善实践课程体系和培养方案，将企业最新的财务共享管理模式与云计算、移动互联网、大数据等计算机技术有效融合进行新的教学内容和课程开发，为现代企业的财务共享服务、财务管理、资金管理中心培养核算报账、资金管控、财务管理及决策培养现代化专业人才</t>
  </si>
  <si>
    <t>面向经管专业、信管专业、财会专业等相关专业，主要面向工商业、制造业、信息产业与现代服务业</t>
  </si>
  <si>
    <t>经管专业、信管专业、财会专业</t>
  </si>
  <si>
    <t>本项目主要面向本科高校经管学院、财会学院、信管学院等经管类、财经类相关专业，由新道公司提供云平台支持，联合高校建设“新道云财务管理会计师实践教学基地” ，并开发相关的实践教学资源，提高实践教学水平。</t>
  </si>
  <si>
    <t>本项目围绕普及创新创业通识教育与完善创新创业专业（方向）教育，支持基于创业过程的课程体系建设、教学模式改革及创新创业实践基地建设，推动高校全面开展双创教育及专项师资培养，扩充双创教育课程资源，健全专创融合的新型创新创业教育体系，促进高校双创教育教学方式改革，探索高校创新创业生态建设，并形成可复制可推广的经验和做法。</t>
  </si>
  <si>
    <t>专业不限，主要面向工商业、信息产业与现代服务业</t>
  </si>
  <si>
    <t>海尔集团公司</t>
  </si>
  <si>
    <t>该项目旨在以“创践训练营”平台为基础，寻找大学生创业与实践之间的平衡点。在支持创业型人才培养的同时，为企业输送创业型人才，将创业型人才未来职业发展放到同等重要的位置。从根本解决创业教学的核心痛点，让校园创业型人才想创业、敢创业。目前，训练营共分四大门类课题：研发&amp;设计、管理、金融、市场，课题结合企业实际问题，重点培养与打造学生的创业思维，主动尝试将传统创业教学与创业实践以多种方式相结合，总结创业实践与教学应用过程中的成功模式。</t>
  </si>
  <si>
    <t>入选教育部、财政部、国家发展改革委联合印发的《关于公布世界一流大学和一流学科建设高校及建设学科名单的通知》中的所有高校均可进行项目申报。</t>
  </si>
  <si>
    <t>该项目以高校青年学生为目标群体，以联合高校共建的创客实验室为平台，整合海尔内外部资源，为青年创客的创新创业提供服务，把创新创业项目孵化打造成完整的教育模式。目前，项目主要围绕海尔自身产业结合市场热点技术领域，包括工业设计、智能制造、人工智能。支持高校在这些领域的实验室搭建、课程建设和教学改革工作，建成一批高标准的实验室，高质量的课程教案、可共享的教学改革方案。这些建设成果将向社会开放，任何高校都可以参考借鉴用于本校内的双创建设、教学改革、人才培养目的。</t>
  </si>
  <si>
    <t>入选教育部、财政部、国家发展改革委联合印发的《关于公布世界一流大学和一流学科建设高校及建设学科名单的通知》中的理工科高校或工业设计类院系。申报院校以现有创客空间为基础，要求建立一年以内，运营情况良好。</t>
  </si>
  <si>
    <t>厦门海彦信息科技有限公司</t>
  </si>
  <si>
    <t>结合“互联网+大数据”产业热点，发挥海彦科技云计算、大数据等核心创新能力，汇集科技开发、技术服务等功能帮助大学生进行创业。建设内容如下：
面向对象：高校计算机科学技术、软件工程等相关专业在读学生
项目研究方向：面向教育信息化领域的大数据应用、数据挖掘、数据分析等。
建设内容：打造创业孵化平台，将企业技术产业资源与高校实践及创业教育体系结合，对大学生创新创业提供全面支持与服务。</t>
  </si>
  <si>
    <t>高校计算机科学技术、软件工程等相关专业</t>
  </si>
  <si>
    <t>计算机科学技术、软件工程等相关专业</t>
  </si>
  <si>
    <t>建立实践条件和实践基地项目旨在联合培养从事软件开发、大数据开发、软件测试、系统运维、应用支持等软件技术服务能力的高等技术应用型人才。校企双导师在平台建设、技术培训、实习实践等方面开展合作，建设内容包括： 根据高校软件技术实践教学和企业岗位需求, 学生在实习期间实际参与企业核心软件平台产品研发,熟悉企业的开发流程及工作管理方式,为学生参加软件项目开发提供真实工作环境训练,积累工作经验,提高学生的就业竞争力。</t>
  </si>
  <si>
    <t>计算机类、软件类、通信工程类、电子信息类等相关专业</t>
  </si>
  <si>
    <t>武汉弘博集团有限责任公司</t>
  </si>
  <si>
    <t xml:space="preserve">    1.武汉弘博集团依托产业优势，结合行业及企业需求，面向大数据、云计算、物联网、生物环保等新技术，与支持高校共同探索基于现有工科专业改造升级的新方向、新领域，逐步形成新的课程体系等。围绕新技术、新产业、新业态和新模式，为支持高校工程专业设置和人才培养提供依据和指导； 
    2.在卓越工程师教育培养计划等工程教育人才培养模式改革经验的基础上，结合支持高校已有模式进行改革，强化工科学生的动手操作能力，加强学生和高校对就业市场需求的了解,不断推动支持高校深化产教融合、校企合作的人才培养模式改革、体制机制改革和大学组织模式创新。</t>
  </si>
  <si>
    <t>面向全日制高等院校计算机专业、生物工程专业、环境工程专业、电子商务专业等相关专业</t>
  </si>
  <si>
    <t>计算机专业、生物工程专业、环境工程专业、电子商务专业</t>
  </si>
  <si>
    <t xml:space="preserve">    1.围绕移动互联网、物联网、新媒体技术、生物环保技术等行业领域，将产业和技术的最新发展、行业对人才培养的最新要求引入教学过程，通过系列课程的建设，推动高校更新教学内容、完善课程体系，建成能够满足行业发展需要，可共享的课程、教材资源并推广应用；
    2.武汉弘博集团与院校双方基于在线平台进行教学课程实践，采用线上与线下相结合的方式进行，弘博集团可参与共建专业的入学教育、专业教育、课程设计、专业实习、实训、毕业设计等教学实践环节的实施。</t>
  </si>
  <si>
    <t xml:space="preserve">    1.武汉弘博集团依托产业优势，可为支持高校提供污水资源化工程技术处理实验室建设、现代物流与电子商务实习实训室建设、新媒体实践平台建设等专业级平台建设方案，可以为每所支持高校提供价值不低于100万元的实训系统和价值不低于200万元的在线学习平台。
    2.集团可为高校学生提供实习实训岗位，在弘博集团线下实训基地，体验企业工作真实工作环境，了解团队工作流程，企业技术人员解答学生实习开发中的技术问题，对学生的实习结果考核；不断提升实习实训效果和质量。</t>
  </si>
  <si>
    <t>面向全日制高等院校电子商务专业、生物工程专业等相关专业</t>
  </si>
  <si>
    <t>依托武汉弘博集团产业背景，可以为院校开展以下师资培训项目：
1.Java企业级应用+大数据的部署应用；
2.互联网产品及交互设计，VR虚拟和增强现实设计；
3.新媒体技术（H5、微信小程序，互联网运营、电商平台运营）；
4.活性炭再生技术。</t>
  </si>
  <si>
    <t>面向全日制高等院校计算机专业、生物工程专业、环境工程专业、电子商务专业等相关专业，有对应技术方向师资培养需求的</t>
  </si>
  <si>
    <t>南京云创大数据科技股份有限公司</t>
  </si>
  <si>
    <t>教学内容和课程体系改革项围绕IT产业高新技术，以云创大数据技术体系为核心，从云计算、大数据、人工智能、深度学习课程四个课程方向，分别协助本科院校及部分高职院校，尤其是应用型本科院校，包括本科院校中的高职院校建设一批高质量的科研理论知识和实践应用类课程，协助合作院校引入产业人才需求调整课程设置、更新教学内容、完善课程体系，开发和积累一批高质量的教学资源，充分发挥教学系统和教学平台的作用，提升教学质量。</t>
  </si>
  <si>
    <t>计算机科学与技术、软件工程、网络工程、电子商务、信息与计算科学、电子信息工程、计算机应用与维护、数学应用、统计学等相关专业</t>
  </si>
  <si>
    <t>科技谷（厦门）信息技术有限公司</t>
  </si>
  <si>
    <t>根据校企双方合作意向，企业将先进的教学系统、课程资源、实战案例等内容引入高校，以应用型人才培养为主线，以强化高校相关专业实践教学能力为目标，依托科技谷教学实训平台及科研平台，建设高校实验教学改革创新平台，提升学生实践能力。</t>
  </si>
  <si>
    <t>数据科学与大数据技术、计算机科学与技术、软件工程、网络工程、信息与计算科学、计算机应用与维护、数学应用、统计学等相关专业</t>
  </si>
  <si>
    <t>项目围绕目前大数据及人工智能产业的热点技术领域，充分发挥高校教研团队的教学科研能力，结合产业人才需求来促进课程的改革和优化、更新教学内容、完善课程体系，建成一批高质量、可共享的课程教案和教学改革方案，积累一批高质量的教学资源，通过企业平台，进行资源分享与推广，提升教学资源利用率，让更多高校的师生受益。</t>
  </si>
  <si>
    <t>河南云和数据信息技术有限公司</t>
  </si>
  <si>
    <t>云和数据新工科建设项目面向全日制本科院校的计算机类、电子信息类、数学类、电气类、物理类等专业。结合云和数据旗下云和技术、云和服务的技术研发及运维服务的优势、根据产业和技术最新发展的人才需求，积极与高校开展校企合作办学、专业升级改造、合作育人、合作就业、协同发展，深入开展多元化的探索实践、形成可推广的新工科建设改革成果。</t>
  </si>
  <si>
    <t>计算机类、电子信息类、数学类、电气类、物理类等专业</t>
  </si>
  <si>
    <t>云和数据教学内容和课程体系改革项目，结合云和教育六位一体2.0国际教学模式，面向全国高等学校计算机科学与技术、软件工程、网络工程、通信工程、艺术设计等本科及以上相关专业，与合作院校课程融合、内容共建。云和数据旨在协助院校打造产学研融合的教学模式，提供先进的人才培养方案，改进教学方法，更新教学措施，丰富教学内容，不断提升教育理念、教学能力、科研意识和科研水平，促进专业化发展，完善实用技术体系，提高教育教学质量，满足IT行业规模化、高质量的人才培养需求。</t>
  </si>
  <si>
    <t>计算机科学与技术、软件工程、网络工程、通信工程、艺术设计等专业</t>
  </si>
  <si>
    <t>云和数据师资培训项目面向全国高等本科院校计算机科学与技术、软件工程、网络工程、通信工程、艺术设计等相关专业。目的在于协助院校打造产学研融合的教学模式，改进教学方法，更新教学措施，丰富教学内容，不断提升教育理念和教学能力，同时引入云和数据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</si>
  <si>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云和数据旗下云和教育面向全日制本科院校的计算机类、电子信息类、数学类、电气类、物理类等专业，围绕云计算、大数据、虚拟现实/增强现实、网络空间安全（网络信息安全）等学科方向，通过合作建设符合互联网+时代需求的各类专业教学实验室、双创实践基地，引入国际先进实践教学理念，优化实践体系，丰富实践环节培养方案，拉近产学距离，提升育人质量。打造产学研融合的教学模式，以应用型专业人才培养为目标，结合产业和技术发展，建设专业实践环境，以及提供完善的实践教学体系，并通过企业真实项目或技术实践基地，提升院校实践教学体系建设水平。</t>
  </si>
  <si>
    <t>计算机类、电子信息类、数学类、电气类、物理类等</t>
  </si>
  <si>
    <t>创新创业教育改革项目旨在面向高校开展创新创业教育合作计划，鼓励高校分享创新创业教育最佳实践案例、共建创新创业教育在线课程、创新创业教育实践教材、创新创业教育混合式教学实践、创新创业大赛案例分析与研究、搭建精益创业教育实训基地及创客空间、举办创新创业教育研讨会等，开展以技术创新为核心的创客教育，全面助力高校创新创业教育改革。</t>
  </si>
  <si>
    <t>云计算、大数据、虚拟现实/增强现实、网络空间安全（网络信息安全）等</t>
  </si>
  <si>
    <t>云和数据一方面根据自身职教、服务外包及产品自研优势，拟与学校联合建设项目外包服务基地，在网站制作、微信开发、互联网应用等3个方向展开学生创新创业项目，锻炼学生创新创业能力和实践能力，提升综合素养；同时拟将联合区域内高校，在JAVA、HTML5、VR、UI/UE、PHP、云计算、大数据等7个专业方向设立“双师”培养基地，开展科技课题攻关项目工作。</t>
  </si>
  <si>
    <t>云计算、大数据、虚拟现实/增强现实、网络空间安全（网络信息安全）、JAVA、HTML5、VR、UI/UE、PHP等</t>
  </si>
  <si>
    <t>广州粤嵌通信科技股份有限公司</t>
  </si>
  <si>
    <t>面向专业及对象：物联网工程、计算机科学与技术、软件工程、通信工程、电子信息、自动化、电气工程等理工类相关专业。建设目标：根据新工科建设内涵的要求，通过校企协同育人的人才培养新模式，开展新兴工科专业的研究与探索，对传统工科专业进行更新升级，深化产教融合、校企合作的体制机制和人才培养模式改革研究和实践，进行特色专业共建、校企联合办学，实现新工科专业人才培养的目标。</t>
  </si>
  <si>
    <t>物联网工程、计算机科学与技术、软件工程、通信工程、电子信息、自动化、电气工程等理工类相关专业</t>
  </si>
  <si>
    <t>物联网工程、计算机科学与技术、软件工程、通信工程、电子信息、自动化、电气工程</t>
  </si>
  <si>
    <t>面向物联网工程、计算机科学与技术、软件工程、通信工程、电子信息、自动化、电气工程等理工类相关专业展开申报工作，以粤嵌科技实训项目资源为基础，推动实践教学方式在合作高校落地，融入创新创业思维教育，促进相关专业重点课程教学资源建设，建成一批高质量、可共享的课程体系和培养方案，高校和企业都可以参考借鉴用于教学和人才培养目的，项目执行期内，校企共同制定专业发展策划、专业设置和培养方案，打造校企合作品牌。项目执行期满，提交至少一门核心技术课程所要求的开发成果。</t>
  </si>
  <si>
    <t>面向专业及对象：物联网、嵌入式、计算机科学与技术、软件工程等相关专业。建设目标：建成可用于专业课程实践、课程设计、毕业设计、创新训练、竞赛赛前训练等使用的实践基地。建设内容：学校提供电脑、实验桌、场地等基础条件，企业根据学校专业规模共建专业实训条件，并提供配套的实验实践方案、实验实践训练项目指导书，学校反馈使用情况及使用效果等信息。</t>
  </si>
  <si>
    <t>面向物联网工程、计算机科学与技术、软件工程、通信工程、电子信息、自动化、电气工程等理工类相关专业展开申报工作，由粤嵌科技提供师资培训、软硬件条件、投资基金等，支持高校建设创新创业教育课程体系、实践训练体系、创客空间、项目孵化转化平台等，打造“创客联盟”支持高校创新创业教育改革。培养兼具专业知识、岗位技能和创新创业素养的“能创新、有创意、善创业”型人才，推动院校在“大众创业、万众创新”大背景下的教学改革和驱动创新。</t>
  </si>
  <si>
    <t>美课创鑫（北京）教育科技有限公司</t>
  </si>
  <si>
    <t>项目围绕电子商务类、经济贸易类、工商管理类、物流类、计算机类、市场营销类、设计学类等相关专业的教学和课程体系改革，改革目标旨在帮助高校在这些领域的课程建设和教学改革工作，利用创新的教学方式方法，提高相关课程的教学效果，以市场需求为导向，产教融合，创新应用技术人才培养模式，引导课程设置、教学内容和教学方法改革，构建双主体育人的人才培养模式。</t>
  </si>
  <si>
    <t>面向全国高校电子商务类、经济贸易类、工商管理类、物流类、计算机类、市场营销类、设计学类下的相关专业。</t>
  </si>
  <si>
    <t>电子商务类、经济贸易类、工商管理类、物流类、计算机类、市场营销类、设计学类下的相关专业</t>
  </si>
  <si>
    <t>为了适应教育改革发展和院校师资培养培训的需求，基于电子商务类、经济贸易类、工商管理类、物流类、计算机类、市场营销类、设计学类专业，针对前沿技术与应用，结合相关行业最新发展趋势及产业人才培养需求，进行实训课程及教学教法培训；邀请高校师资进驻公司挂职或参与公司实际运行的产业项目，将理论和实践相结合，更好地帮助高校提升教师队伍的实践水平，以更好地完成人才培养目标和任务。</t>
  </si>
  <si>
    <t>面向全国高校电子商务类、经济贸易类、工商管理类、物流类、计算机类、市场营销类、设计学类等相关专业，依托美课创鑫实训云平台（专注学生实习实训过程服务），与高校共建校内实践基地。基地以学校教学计划和培养方案为基础、企业岗位需求为导向，协助高校和企业共同制定实习实训方案和有关管理制度，共同加强学生实习实训过程管理，不断提高实习实训效果，提高学生专业就业竞争力。</t>
  </si>
  <si>
    <t>支持高校推进创新创业教育改革项目，包括行业创新创业项目入校、双创平台搭建及项目实训教学资源开发。创新创业教育建设是协助学校开发创新创业理论教学与实践过程相结合的内容，校内校外资源相结合，企业导师参与开发和指导实践，在校内营造创新创业氛围，培养学生企业家精神，同时引入企业正在运营的真实项目，让学生在校体验项目实施工作。</t>
  </si>
  <si>
    <t>北京曾益科技有限公司</t>
  </si>
  <si>
    <t>拟设立8个项目。面向全国高等学校电子信息类、机械类、自动化类、仪器科学类和电气类等专业，期望围绕“新一代信息技术”和“智能信息采集技术”两个技术方向，针对数字信号处理、通信原理、电磁场与电磁波、传感器原理和传感器应用等课程，与高校教师展开合作。曾益科技将向合作老师提供经费、师资、技术和平台等方面的支持，将产业和技术的最新发展、行业对人才培养的最新要求引入教学过程，通过课程或系列课程的建设，推动高校更新教学内容、完善课程体系，建成能够满足行业发展需要，可共享的课程完整方案并推广使用。</t>
  </si>
  <si>
    <t>电子信息类、机械类、自动化类、仪器科学类和电气类等专业，期望围绕“新一代信息技术”和“智能信息采集技术”两个技术方向，针对数字信号处理、通信原理、电磁场与电磁波、传感器原理和传感器应用等课程</t>
  </si>
  <si>
    <t>电子信息类、机械类、自动化类、仪器科学类和电气类等专业</t>
  </si>
  <si>
    <t>杭州贝腾科技有限公司</t>
  </si>
  <si>
    <t>贝腾新工科建设项目面向全国高等学校，由贝腾提供经费和资源支持高校的新工科研究与实践，根据新业态、新模式的人才需求，梳理以创新思维、创新设计、创新模式为特点的课程体系、人才培养模式，培养以新技术、新业态、新产业、新模式为特点的新一代工程技术人才。将通过新工科创新创业培训体系研究、课程建设、师资联合培养等多种形式探索新工科教育实施模式，共同探索新工科建设的道路。拟支持10个新工科建设项目，每个项目支持3万元人民币，共提供30万元人民币的经费支持。具体的项目方向包括：
（1）新工科人才创新创业能力培养探索。
（2）新工科创新基础课程体系构建。</t>
  </si>
  <si>
    <t>全国高校</t>
  </si>
  <si>
    <t>项目面向全国高校经管类专业、创新创业教学负责人、教师，由贝腾提供经费、技术、平台等方面的支持和指导，建成能够满足行业发展需要、可共享的教材资源并推广应用。在教学内容和课程体系改革方向资助10个项目，每个项目支持3万元人民币，共提供30万元人民币的经费支持。具体项目包括：
（1）高校经管学科教材开发、设计、编写、出版及推广应用 ；
（2）高校创新创业教育教材开发、设计、编写、出版及推广应用。</t>
  </si>
  <si>
    <t>全国高校经管类专业、创新创业教学负责人、教师</t>
  </si>
  <si>
    <t>经管类专业、创新创业类</t>
  </si>
  <si>
    <t>项目面向全国开展创新创业教育的院校，院校教师与企业共同开发设计创新创业相关课程内容、教学设计，将先进的教学方式、教学工具、手段引入培训内容，提高教师的教学水平。计划在全国选取5个牵头高校开展师资培训设计工作，从不同角度开展师资培训内容的设计开发。每个项目支持3万元人民币，共提供15万元人民币的经费支持。具体项目内容包括：
创新创业教育系列课程设计及相关培训，以及教学内容、教学方法、教学手段等方面的研究、设计及培训。</t>
  </si>
  <si>
    <t>面向全国开展创新创业教育的院校</t>
  </si>
  <si>
    <t>创新创业相关</t>
  </si>
  <si>
    <t>项目面向全国高校，由贝腾提供软硬件、技术、平台等方面的支持和指导，将先进的教学理念、教学方法、软硬件技术引入，支持高校建设创新创业课程体系、实践训练体系。目的是为了深化高校创新创业教育改革。建成后，可以更好地帮助高校提高创新创业教学水平、实践训练水平。计划在全国高校建设25个创新创业教育改革项目，每个项目支持持3万元人民币以及价值7万元人民币的软件、硬件，共提供75万元人民币的经费以及价值175万元人民币的软件、硬件支持。具体的项目为：
创新创业教育课程体系改革，实践训练体系改革。</t>
  </si>
  <si>
    <t>广州视睿电子科技有限公司</t>
  </si>
  <si>
    <t>高校师范类相关师范专业专业课程改革：当前教育信息化行业高速发展，对高校相关师范专业的人才培养提出了新的要求，依托希沃先进的教育信息化产品开发能力和行业经验，更新相关师范专业的课程体系，例如 多媒体制作实践与教学资源开发、课程与教学设计、交互式电子平板教学应用、电子书包教学应用、技术支持下的课堂管理方法与艺术、教育软件工程等，培养符合行业要求的人才，实现产学研协同育人。</t>
  </si>
  <si>
    <t>师范教育学科教学、教育技术、教育学、信息技术类、计算机等专业</t>
  </si>
  <si>
    <t>为响应国家中小学教师信息技术应用能力提升工程，以希沃教育研究院的专业的教师信息化教学能力提升在线培训课程、线下专业的高级培训团队、希沃广大的一线教师优秀案例为依托，与高校教师专业发展中心、教师培训中心等带单位合作进行教师培训项目，并针对教育及课程改革新形势、新要求，展开相关教师培训课程的研发，打造理论与实践相结合，既前沿又接地气的教师培训课程，实现合作共赢。</t>
  </si>
  <si>
    <t>教育学、软件等相关专业</t>
  </si>
  <si>
    <t>山东瘦课网教育科技股份有限公司</t>
  </si>
  <si>
    <t>“瘦课教育”响应教育部的号召，积极参加产学合作协同育人项目， 2018年计划与5所高校开展新工科建设项目合作，共同培养虚拟现实专业人才。“瘦课教育”可为合作高校投资建设虚拟现实实训室，实训室配套高性能的图形图像工作站和HTC VIVE 虚拟现实设备，为每所合作高校投资额度约为人民币100万元（包含3万元现金赞助）。以建成的虚拟现实实训室为基础，合作高校可以开展专业改造或建设虚拟现实新专业，培养新工科专业人才，也可作为虚拟仿真教育中心，开展安全、医学、艺术、机械、金工、外语等多学科领域的虚拟仿真教学。</t>
  </si>
  <si>
    <t>设计、计算机、信息技术等相关专业</t>
  </si>
  <si>
    <t>设计类、计算机类、信息技术类</t>
  </si>
  <si>
    <t>“瘦课教育”响应教育部的号召，积极参加产学合作协同育人项目， 2018年计划为20所高校培训100名虚拟现实教师，为虚拟现实学科发展打下必要的基础。“瘦课教育”在大连投资数百万建设了虚拟现实实训基地，配备高性能的图像图像工作站和国际领先的虚拟现实设备，聘请国际国内虚拟现实专家，定期开展虚拟现实师资培训，每所合作高校可选派教师参加培训，培训周期7-10天，“瘦课教育”将为每所合作高校提供1万现金赞助。</t>
  </si>
  <si>
    <t>设计、计算机、信息技术等相关专业的教师（科研人员）和对虚拟现实感兴趣且愿意将虚拟现实技术运用到教育教学中的教师（科研人员）</t>
  </si>
  <si>
    <t>“瘦课教育”响应教育部的号召，积极参加产学合作协同育人项目， 2018年计划与10所高校开展创新创业教育改革项目合作.“瘦课教育”将为高校提供创新创业教育解决方案，包括以教育部大纲为蓝本的创新创业课程，先进的“MOOC+翻转”的混合式教学模式，具有完善的教学管理、教学评价、学分认证、大数据统计分析等功能的教学平台。“瘦课教育”将为每所合作高校提供3万元现金赞助。</t>
  </si>
  <si>
    <t>全国各类高校</t>
  </si>
  <si>
    <t>广东诚飞智能科技有限公司</t>
  </si>
  <si>
    <t>物联网应用技术领域相关专业（如智能家居、电子信息物联网方向、计算机网络物联网方向等）建设改造升级：高校提供校内实训场所，主要围绕物联网新型技术开展专业设置，以Html5软件为载体为主要教学开发核心编程课程，形成有参考和实践价值的教学改革方案，达到高校编程课程生动化、效率化、门槛低，用最新的Html5-Net技术，实现Windows、Linux、Android等跨平台开发实践，覆盖PC机、安卓、苹果手机，平板等设备和移动应用领域。重构人才知识培养体系，加强技术转移和成果转化，支持新技术、新产业、新经济的发展。</t>
  </si>
  <si>
    <t>物联网应用技术领域相关专业（如智能家居、电子信息物联网方向、计算机网络物联网方向等）</t>
  </si>
  <si>
    <t>针对高校开设有物联网应用开发、智能控制等相关专业的学校，具备思维活跃，接受新型技术快，并且有影响力的核心青年老师，骨干老师，专业带头人等提供2个资助名额</t>
  </si>
  <si>
    <t>建立人才培养实训基地。实践环节的训练与提高对于人才培养至关重要，广东诚飞公司以开放的态度与高校紧密合作，发挥现有实践平台的优势并持续投入、不断改进，为学生体验、应用先进技术，开发自身潜力，增强创新能力提供良好的条件。</t>
  </si>
  <si>
    <t>成都杰科力科技有限公司</t>
  </si>
  <si>
    <t xml:space="preserve">针对院系主任或教研室主任、专业负责人，限于前述该项目内容提及的某个或某几个专业，且该专业正在进行应用型改革与实验实训课程建设。
课程体系需至少3个不同类型的应用型决策类沙盘实验。为充分发挥产学合作、协同育人效果，我公司将提供全套相关教学资料与现场支持。
</t>
  </si>
  <si>
    <t>面向金融类、经济与国贸类、公共管理类、文化产业、工商管理类、物流类、人力资源管理、房地产经营管理、工程管理等专业，建设应用型人才培养实验实训体系，形成可公开和共享的教学改革方案。</t>
  </si>
  <si>
    <t>金融类、经济与国贸类、公共管理类、文化产业、工商管理类、物流类、人力资源管理、房地产经营管理、工程管理等专业</t>
  </si>
  <si>
    <t>成都杰科力师资培训项目面向全国高等学校经管类专业一线教师，由杰科力提供技术支持和现场指导，主办学校提供场地，努力建设一支实验实训课程的金牌教师队伍，共同深入探讨，将先进的教学方式、教学工具、手段引入到各类专业的实训课程，提高教师的教学水平，推动高校创新创业教育师资队伍的建设。计划在全国选取3个不同高校牵头，开展师资培训设计项目，实现从企业管理实践中来，到教育实践中去的宗旨。</t>
  </si>
  <si>
    <t xml:space="preserve">针对经济学、金融学、公共管理、文化项目等专业与高校合作举办师资培训与课程建设研讨班。
需要有沙盘教室，教室内有至少6张沙盘桌子，每张桌子尺寸不小于1.2M*1.5M，有投影。
</t>
  </si>
  <si>
    <t>经济学、金融学、公共管理、文化项目等专业</t>
  </si>
  <si>
    <t>成都杰科力师资培训项目面向全国高等学校经管类专业实验中心，由杰科力提供部分软、硬件设备或平台，高校投入场地和其他设备，在高校建设联合实验室、实践基地等，并开发有关的实验教学资源，提升实践教学水平。</t>
  </si>
  <si>
    <t xml:space="preserve">正在建设金融类、经济与国贸类、公共管理类、文化产业、工商管理类、物流类、人力资源管理、房地产经营管理、工程管理等专业之一的实验室；形成可以让兄弟院校共享参考和有推广价值的实践项目和实践基地建设方案。
</t>
  </si>
  <si>
    <t>青岛青软实训教育科技股份有限公司</t>
  </si>
  <si>
    <t xml:space="preserve">信息技术相关专业、传统工科专业，已有一定的学科交叉实践基础的专业。
正准备或者已经开展工程教育认证工作的专业；
</t>
  </si>
  <si>
    <t>信息技术相关专业、传统工科专业，在学校已有一定的学科交叉实践基础</t>
  </si>
  <si>
    <t xml:space="preserve">云计算、大数据、人工智能或微电子专业； 
</t>
  </si>
  <si>
    <t>云计算、大数据、人工智能或微电子专业</t>
  </si>
  <si>
    <t>新迈尔（北京）科技有限公司</t>
  </si>
  <si>
    <t>新迈尔以培养全方位、复合型人才为目标，新工科项目面向物联网应用、虚拟现实、云计算、智能制造和工业机器人等相关专业，与合作院校开展课程融合、内容共建。</t>
  </si>
  <si>
    <t>面向物联网应用、虚拟现实、云计算、智能制造和工业机器人等相关专业</t>
  </si>
  <si>
    <t xml:space="preserve">项目面向UI设计、UE交互设计、互联网营销、新媒体运营、电商运营、跨境电商、虚拟现实、WEb全栈开发、PHP全栈开发和工业机器人等10个方向进行教学内容和课程体系进行改革。
新迈尔将与高校共享行业、企业、岗位、技术调研资料，联合制定高校人才培养方案、课程体系，培训高校老师进行职业类课程研发方法和教学模式与教学技巧，共同优化高校课程内容。
</t>
  </si>
  <si>
    <t>项目面向UI设计、UE交互设计、互联网营销、新媒体运营、电商运营、跨境电商、虚拟现实、WEb全栈开发、PHP全栈开发和工业机器人等10个方向</t>
  </si>
  <si>
    <t xml:space="preserve">以培养对接新产业，新技术所需的应用型创新人才为目标，面向高校UI设计、UE交互设计、互联网营销、新媒体与电商运营、跨境电商、虚拟现实、全栈开发、工业机器人、航空服务和互联网金融类专业支持高校开展相关专业方向的师资培训，以应用型专业人才培养体系建设和“双师型”、“双能型”教师培养为目标，通过了解产业发展、企业技术体系和真实项目研发实践与实训，提升院校专业体系研发能力以及教师的项目和技术实践能力和实训教学水平。同时可以为合作高校提供教师到企业参与项目、挂职锻炼的机会。
</t>
  </si>
  <si>
    <t>新迈尔产学合作师资培训项目面向全国高等院校（本科）UI设计、UE交互设计、互联网营销、新媒体与电商运营、跨境电商、虚拟现实、Web全栈开发、PHP全栈开发、工业机器人、航空服务和互联网金融等相关专业。</t>
  </si>
  <si>
    <t>主要面向电子信息类、计算机类以及智能制造等相关专业，企业提供软、硬件设备或平台，在高校建设联合实验室、实践基地等，并开发有关的实验教学资源，提升实践教学水平。</t>
  </si>
  <si>
    <t>面向电子信息类、计算机类以及智能制造等相关专业</t>
  </si>
  <si>
    <t>基于新迈尔项目研发方向和实训体系，开展UI设计、UE交互设计、虚拟现实、电子商务、跨境电商、互联网营销、互联网金融、Web全栈、PHP全栈等方向的创新创业学习和实践，发挥产学融合协同育人作用。</t>
  </si>
  <si>
    <t>优先考虑已开展或拟开展UI设计、UE交互设计、虚拟现实、电子商务、跨境电商、互联网营销、互联网金融、Web全栈、PHP全栈等方向创新创业学习和实践的高校；</t>
  </si>
  <si>
    <t>专业以电子商务、UI设计、虚拟现实等计算机类、电子信息类等相关专业为先，鼓励跨专业组队，每个团队至少有1名非IT相关专业同学。</t>
  </si>
  <si>
    <t>电子商务、UI设计、虚拟现实等计算机类、电子信息类等相关专业</t>
  </si>
  <si>
    <t>武汉凌特电子技术有限公司</t>
  </si>
  <si>
    <t>电子、通信、人工智能、虚拟现实、虚拟仿真等专业学科领域</t>
  </si>
  <si>
    <t xml:space="preserve">    教学内容和课程体系改革项目共立5项。武汉凌特公司每个项目立项时给予启动经费2万元，验收完成后支付1万元。提供每个项目总价值50万的软硬件平台。建设周期一年。面向高等院校通信类、电子信息类等相关专业，围绕电子电路基础、通信原理、移动通信原理、光纤通信、现代交换网络、移动通信网络、移动通信网络规划与优化、软件无线电、物联网等课程，完成更新教学内容，开发课程资源，设计实验项目，编写理论和实验教材，编写电子教案等内容，建成一批高质量、可共享的课程体系和教学改革方案。</t>
  </si>
  <si>
    <t>面向高等院校通信类、电子信息类等相关专业，围绕电子电路基础、通信原理、移动通信原理、光纤通信、现代交换网络、移动通信网络、移动通信网络规划与优化、软件无线电、物联网等课程</t>
  </si>
  <si>
    <t>面向高等院校通信类、电子信息类等相关专业</t>
  </si>
  <si>
    <t>师资培训项目共立5项，武汉凌特公司为每个项目提供资金1万元。拟开展10个方向的培训工作，每个方向的培训周期为5-7天。项目可申请周期为2018年。培训内容资源涵盖电子信息技术、通信技术、计算机网络、现代交换网、移动通信网、物联网、移动互联等通信知识领域。
项目申报人为全国高等院校电子信息类、通信类、计算机类等相关专业负责人及骨干教师。需参加完成企业组织的相关课程的完整培训周期，并遵守培训制度规定，分组学习，最终以小组协作完成项目的方式进行学习。</t>
  </si>
  <si>
    <t>全国高等院校电子信息类、通信类、计算机类等相关专业</t>
  </si>
  <si>
    <t>实践条件和实践基地建设共立15项，每个项目提供价值50万元的设备，建设周期为一年。面向开设电子信息类、通信类、计算机类等相关专业，优先选择电子、通信、信号处理、互联网、物联网等方向实践条件相对薄弱的院校。主要为通信与电子信息类相关专业提供实习实践的平台，实践条件建设采用武汉凌特公司与高校共建实训室的方式建设。实践基地按照现代高新企业的研发生产销售的真实环境进行建设，专用于为高校提供毕业生实习实践的全流程解决方案。</t>
  </si>
  <si>
    <t>面向开设电子信息类、通信类、计算机类等相关专业，优先选择电子、通信、信号处理、互联网、物联网等方向实践条件相对薄弱的院校</t>
  </si>
  <si>
    <t>面向开设电子信息类、通信类、计算机类等相关专业</t>
  </si>
  <si>
    <t>面向开设通信类、电子信息类、计算机类等相关专业。涵盖10个方向：电路与信号系统、通信原理、光网络、交换网、数字通信网络、计算机网络、移动通信技术、物联网技术、移动互联技术、软件无线电技术。</t>
  </si>
  <si>
    <t>面向开设通信类、电子信息类、计算机类等相关专业</t>
  </si>
  <si>
    <t>创新创业联合基金共立3项，武汉凌特为每个项目提供2万元资助经费，项目周期为一年。重点资助3个领域：软件无线电、物联网、移动互联网。申报对象为全日制本科生或研究生，支持以个人或团队形式申报，团队成员不超过3人，并明确任务分工；项目结项需提交研究报告或结题论文；物联网项目须有实物系统或仿真系统，并拍摄演示视频；</t>
  </si>
  <si>
    <t>软件无线电、物联网、移动互联网</t>
  </si>
  <si>
    <t>北京正天恒业数控技术有限公司</t>
  </si>
  <si>
    <t>以“新工科”建设复旦共识、“新工科”建设行动路线、“新工科”建设指南为指引，支撑服务以新技术、新业态、新产业、新模式为特点的新经济发展，研究大数据、人工智能、增强现实/虚拟现实（AR/VR）等新技术对人才培养模式、师资队伍建设、教材及评价体系等内容的需求状况及趋势，为新工科建设提供可借鉴的经验并复制推广。</t>
  </si>
  <si>
    <t>机械制造、机电一体化、机电工程、工业设计、艺术造型、创新专业</t>
  </si>
  <si>
    <t>协助学校完成信息化教学管理平台的建设，更新教学理念、教学手段，完善教学管理，建成能够满足行业发展需要，可共享的课程、教材资源并推广应用。</t>
  </si>
  <si>
    <t>公司统筹，由主导学校牵头，其他学校参加，在主导学校集中进行教学培训和学术研究辅导，提升老师电子商务教学能力和研究水平。</t>
  </si>
  <si>
    <t>1.通过激光加工联合实验室建设，搭建激光加工实践条件，为高校师生提供激光加工模拟和实战系统，建设激光加工协同创新中心、激光加工创新创业基地。2.开放激光加工实验室，建设区域激光加工公共实践基地、激光加工人才培养基地。
3.建设激光加工人才智库。
4.提供学生实习实训岗位。</t>
  </si>
  <si>
    <t>支持高校建设创新创业教育课程体系、实践训练体系、创客空间、项目孵化转化平台等。1.与合作高校建设赛学互促平台，制定赛事实施方案，开展基于实践的高校大学生创新创业技能竞赛，培养和提高学生的创新创业素质和能力。2.与项目学校重点建设创新创业课程体系和实践训练体系，并复制推广。</t>
  </si>
  <si>
    <t>1.公司选派技术人员根据项目承担人和学校的需求提供必要的、力所能及的技术支持，保持双向沟通和交流，促进项目的顺利进行；
2.为学校学生提供创新创业服务，包括提供线上线下创业课堂、创业经验分享、创业大赛辅导、创业孵化实战等活动；
3.为立项团队开展工作提供必要的支持。</t>
  </si>
  <si>
    <t>博众精工科技股份有限公司</t>
  </si>
  <si>
    <t>支持设立包括“移动计算、云原生、大数据、信息安全、智慧物联、智能制造、人工智能、机器人技术、机器学习、人机交互、清洁能源”等产业热点技术领域课程建设及改革项目</t>
  </si>
  <si>
    <t>移动计算、云原生、大数据、信息安全、智慧物联、智能制造、人工智能、机器人技术、机器学习、人机交互</t>
  </si>
  <si>
    <t>拟设立1个项目。围绕当前的产业技术热点，协助提升一线教学教师的技术和课程建设水平。具体举办1期师资培训班，围绕智能制造、工业4.0等领域开展。</t>
  </si>
  <si>
    <t>自动化</t>
  </si>
  <si>
    <t>将针对高校有关院系，由企业提供软、硬件设备或平台，在高校建设联合实验室、实践基地等，根据博众自身条件和需要，提供大学生校外实习实训基地建设5个，高校和企业共同制定有关管理制度，共同加强学生实习实训过程管理，不断提高实习实训效果和质量。</t>
  </si>
  <si>
    <t>提供大学生校外实习实训基地建设5个，高校和企业共同制定有关管理制度，共同加强学生实习实训过程管理，不断提高实习实训效果和质量。</t>
  </si>
  <si>
    <t>机械、机电、自动化等专业</t>
  </si>
  <si>
    <t>南京恒一文化传播有限公司</t>
  </si>
  <si>
    <t>面对全日制本科院校体育类、艺术类、管理类、新闻传播类等专业，围绕电子竞技产业，以恒一文化电子竞技人才培养体系为核心，组织行业领军企业，从电子竞技赛事运营、电子竞技俱乐部运营、电子竞技媒体、电子竞技数据分析实践课程四个课程方向，分别协助高校建设一批高质量的应用类课程，在恒一文化教育的合作院校中的相应专业中开设和推广，帮助合作院校建设特色专业和课程。同时，申报者也可以针对特色专业进行专业改革方面的教学方案和人才培养体系建设。</t>
  </si>
  <si>
    <t>面对全日制本科院校体育类、艺术类、管理类、新闻传播类等专业，涉及电子竞技产业中电子竞技赛事运营、电子竞技俱乐部运营、电子竞技媒体、电子竞技数据分析等方向。</t>
  </si>
  <si>
    <t>全日制本科院校体育类、艺术类、管理类、新闻传播类等专业</t>
  </si>
  <si>
    <t>恒一文化公司依据企业研发中心专业团队优势和行业内专家资源整合优势，面向高校体育类、艺术类、管理类、新闻传播类等专业应用型专业的青年教师，开展电子竞技赛事运营、电子竞技俱乐部运营、电子竞技主持解说、电子竞技数据分析方面的专业师资教育实践能力培训，并组织参与者参加公司的商业项目开发，提升参与老师的实践能力，因此提升教学水平，协助高校建设双师型队伍。</t>
  </si>
  <si>
    <t xml:space="preserve">恒一文化公司为电子竞技教育领域龙头企业，在行业具有高效的资源整合能力，公司将依据资源优势和资金优势，面向，应用型本科院校体育类、艺术类、管理类、新闻传播类等专业的学院或院系，指导学校和学院打造示范型实训基地和高端实验室，并且为实验室使用提供师资培训的技术支持。在院校提供场地的前提下，公司提供校内实训基地和高端实验室建设的专业设备、软件环境、资金支持和实践条件建设资助，通过该项目为合作院校提供课程研讨、技术交流、技术竞赛等活动支持，使得项目建设可服务于互联网、教育和智慧生活产业及研发需求。
</t>
  </si>
  <si>
    <t>面向全日制本科院校中开设体育类、艺术类、管理类、新闻传播类等专业，具备创新创业教育环境的高校，由企业提供师资、软硬件条件、投资基金等，支持高校建设创新创业教育课程体系、实践训练体系、创客空间、项目孵化转化平台等，支持高校创新创业教育改革。</t>
  </si>
  <si>
    <t>旨在鼓励在校大学生自发的创新创业，对于有创新想法并有意愿将想法转化为电子竞技产业产品的在校学生或团体进行技术指导、创业指导、奖励和创业基金支持，以帮助大学生积极创新创业，获得更多实践经验，提高综合专业技能和对市场的认知。</t>
  </si>
  <si>
    <t>天津天堰科技股份有限公司</t>
  </si>
  <si>
    <t>中医、西医临床医学等专业；实训平台不限专业。</t>
  </si>
  <si>
    <t>中医学、西医临床学等专业；实训平台不限专业。</t>
  </si>
  <si>
    <t>广州超远机电科技有限公司</t>
  </si>
  <si>
    <t>围绕着智能制造、数控机床维修改造等相关专业。</t>
  </si>
  <si>
    <t>智能制造技术专业、数控机床维修改造专业</t>
  </si>
  <si>
    <t>围绕着智能制造、数控机床维修改造等相关专业</t>
  </si>
  <si>
    <t>江苏优埃唯智能科技有限公司</t>
  </si>
  <si>
    <t>项目结合优埃唯警用，植保，军用无人机和工业机器人等产品，通过支持专业课程建设、教学方法改革、实验平台创新、推广优埃唯无人机和工业机器人基础教育和知识普及，从而改进电气自动化、电子电力、空气动力、航空航天、光电载荷、光电对抗等相关专业教学内容，优化课程体系，提升这此专业教学质量，培养创新人才。</t>
  </si>
  <si>
    <t>项目面向高校航空航天类，电气类，电子工程类，机械类，以及自动化类等相关专业教师。</t>
  </si>
  <si>
    <t>航空航天类，电气类，电子工程类，机械类，以及自动化类</t>
  </si>
  <si>
    <t>项目结合优埃唯警用，植保，军用无人机和工业机器人等产品，通过在线学习、技术培训、交流研讨、参观体验等形式，了解优埃唯的最新产品及应用，掌握利用新型工具改善教学形式及效果的方法，提高实践能力及教学水平。</t>
  </si>
  <si>
    <t>项目面向高校航空航天类，电气类，电子工程类，机械类，以及自动化类等相关院系，由企业与高校联合建设实验室、实践基地等，并开发有关的实验教学资源，提升实践教学水平。</t>
  </si>
  <si>
    <t>设立2018年江苏优埃唯大学生创新训练项目，配合教育部大学生创新创业训练计划的开展。锻炼相关专业学生创新能力和实践能力，提升综合素养，提高无人机知识和工业机器知识的普及。为大学生提供中小学STEM课件培训，为大学创业提供必要的品牌，教学及资金支持。</t>
  </si>
  <si>
    <t>航空航天类，电气类，电子工程类，机械类，教育类，以及自动化类</t>
  </si>
  <si>
    <t>北京正保会计教育科技有限公司</t>
  </si>
  <si>
    <t>本项目面向全国高校财会、审计等相关专业学生，利用旗下中华会计网校的实务教学资源与全真模拟综合实训平台，结合国内八大会计师事务所审计行业特点，将大型会计师事务所业务发展对人才的实践性需求渗透融入到实训中各个环节；实训结束后为学生提供校外大型会计师事务所审计岗位顶岗实习推荐，从而促进大学生毕业后的高质量就业。充分发挥企业参与产教融合的主动性，促进供需对接和流程再造，构建校企合作长效机制。</t>
  </si>
  <si>
    <t>本项目面向全国本科高校会计、审计、财务管理专业进行财审方向职业胜任力目标为导向的实习实践基地建设。</t>
  </si>
  <si>
    <t>会计、审计、财务管理</t>
  </si>
  <si>
    <t>湖北兴发化工集团股份有限公司</t>
  </si>
  <si>
    <t>2018年兴发集团新工科建设项目的目标是，围绕目前磷化工产业从磷矿开采，到研发，生产和排污处理等一系列技术领域和方向，支持高校在这些技术方向建设新工科人才培养基地和联合实训室，服务于高校高校基础教学及实训科研。同时也可以基于实训室环境开展创新创业、培训认证等，推动高校技能型人才培养。通过企业与化学类、化工类、材料科学类、物理学类和计算机学类等不同专业基础的高效合作，建设大学生实习实训基地及相应的管理制度，由企业和高校联合管理。通过项目实施，探究新工科教育产学合作新模式，积累合作经验，打造典型案例，为更多高效在新工科教育人才体系建设健全工作提供参考，并带动更多企业共建新工科教育产学合作生态。</t>
  </si>
  <si>
    <t>化学、化工、材料、物理</t>
  </si>
  <si>
    <t>2018年兴发集团教学内容和课程体系改革项目将面向本科高校的化学类、化工类、材料科学类、物理学类和计算机学类学院等有关专业和老师，针对磷化工产业的基础性内容开展课程建设的产学合作协同育人项目申报。公司将提供专项经费、技术和平台方面的支持，将磷化工领域的最新发展、行业对人才培养的最新要求引入教学过程，通过课程建设，推动高校更新教学内容、优化课程体系，提升教学质量，建立能够满足磷化工行业发展需要、可共享的课程、教材资源并推广和使用。进一步促进在校生能力提升和多元化发展，支撑和实现多高校、多企业、多层次为特点的人才培养实践，构建招生、联合培养和就业一体化体系。</t>
  </si>
  <si>
    <t>2018年兴发集团结合在创新船业教育方面积累的经验，面向全国高等学校，致力于协助高校开展创新创业教育改革，形成产学研创相融合的新型人才培养模式。创新创业教育改革项目的目标是，鼓励大学生自发的创新创业，对于有创新科研成果并有意愿将其转化为磷化工产品的在校学生或学生团体，进行辅导和奖励，以帮助大学生创新创业，获得更多实践经验，提高专业综合技能及对市场的认知。高效教师与企业共同参与开发和指导实践，鼓励高校大学生参加创新创业训练营和活动，全面助力高校创新创业教育改革。</t>
  </si>
  <si>
    <t>博拉网络股份有限公司</t>
  </si>
  <si>
    <t>面向全国高等学校计算机类、软件工程类、网络工程类、信息与计算科学类、数字媒体类、电子商务类、艺术设计类等专业，根据产业和技术最新发展的人才需求与高校合作办学、合作育人、合作就业、合作发展，通过共同招生、共同制定人才培养方案、核心课程设置及教学、项目实训、推荐就业等方法改革，提升学生工程实践能力和就业能力、减少企业培养成本等方式，深入开展多样化探索实践，形成可推广的</t>
  </si>
  <si>
    <t>"数字营销”、“电子商务”、“UI设计”“大数据技术与应用（数据分析）”</t>
  </si>
  <si>
    <t>数字营销”、“电子商务”、“UI设计”“大数据技术与应用（数据分析）”</t>
  </si>
  <si>
    <t>厦门铂士莱信息科技有限公司</t>
  </si>
  <si>
    <t>新工科建设：厦门铂士莱信息科技有限公司围绕物联网、大数据、人工智能、通信工程等相关专业领域，为适应科技革命和产业变革加速进行而对科学知识和卓越人才的强烈渴求，以应对变化、塑造未来为建设理念，以继承与创新、交叉与融合、协调与共享为主要途径，培养多元化、创新型卓越工程人才，促进人才培养与产业需求紧密结合，共同探索新工科建设及人才培养新思路、深入开展多样化探索实践，形成可推广的新工科建设改革成果。</t>
  </si>
  <si>
    <t>物联网、大数据、人工智能、通信工程等相关专业领域</t>
  </si>
  <si>
    <t>物联网、大数据、人工智能、通信工程等相关专业</t>
  </si>
  <si>
    <t>教学内容及课程体系建设：厦门铂士莱信息科技有限公司为高校供企业项目案例素材库，主要涉及物联网、大数据、人工智能、通信工程等技术方向；同时为高校提供企业工程师技术支持，协助高校教师在这些领域开展课程建设工作，建成一批高质量的课程教学资源。</t>
  </si>
  <si>
    <t>联合实验室共建：厦门铂士莱信息科技有限公司为提升高校实践教学水平，面向高校提供实验室建设经费资助的项目，公司为高校提供软硬件平台与高校联合建立实验室。并利用联合实验室开发相关实践教学资源，最终实现提升实践教学水平的目的。主要涉及物联网、大数据、人工智能、通信工程等方向。</t>
  </si>
  <si>
    <t>昆山杰普软件科技有限公司</t>
  </si>
  <si>
    <t xml:space="preserve"> 面向高校计算机、软件、电子信息、通信工程、电子商务、自动化类等相关专业，围绕新兴领域的热点技术：大数据、物联网、嵌入式、工业机器人、移动互联、电子商务、人工智能，支持高校的新工科建设。校企双方合作办学、合作育人、合作就业、合作发展，推进多学科交叉培养，提高学生的创新创业能力。</t>
  </si>
  <si>
    <t>大数据、物联网、嵌入式、工业机器人、移动互联、电子商务、人工智能。</t>
  </si>
  <si>
    <t>计算机类、电子类、自动化类</t>
  </si>
  <si>
    <t>杰普产学合作师资培训项目面向全国高等院校的青年教师，结合杰普产品研发中心及教育培训中心开展师资培训项目。通过技术培训、交流研讨、项目研究、访问学习等形式，以“双师型、双能型”教师为目标，帮助青年教师明确研究方向、提升工程实践能力、科研水平和教学水平。</t>
  </si>
  <si>
    <t>沈阳博之众科技有限公司</t>
  </si>
  <si>
    <t>面向全国的计算机科学与技术类、网络与信息工程类、安全工程类、物联网类、工商管理类、数字艺术类、产品设计类、软件工程类等新工科专业方向，在教育部指导下从虚拟现实、网络安全、大数据三个方向开展新工科建设项目，深入开展多样化探索实践，从理念模式到技术引领，形成可推广的新工科建设改革成果，推进产学合作协同育人机制。</t>
  </si>
  <si>
    <t>计算机科学与技术类、网络与信息工程类、安全工程类、物联网类、工商管理类、数字艺术类、产品设计类、软件工程类等新工科专业方向</t>
  </si>
  <si>
    <t>拟在东北区域遴选3所本科院校, 在互联网应用开发、大数据开发、移动互联开发、人工智能、数字媒体艺术等专业方向设立青年骨干教师培养基地，开展师资培训以及教学展示与研讨项目，促进校企间、校际间示范交流。</t>
  </si>
  <si>
    <t>互联网应用开发、大数据开发、移动互联开发、人工智能、数字媒体艺术等专业方向</t>
  </si>
  <si>
    <t>中嘉博众联合申报院校建立实践基地，支持互联网应用开发、大数据开发、数字媒体艺术、网络安全等方向的校外实践基地建设，为申报院校提供相关实习实训岗位。共同制订实习实训管理办法，共同参与实习实训过程管理，快速提升学生的业务技能，从而不断提高实习实训的效果和质量。</t>
  </si>
  <si>
    <t>互联网应用开发、大数据开发、数字媒体艺术、网络安全等方向</t>
  </si>
  <si>
    <t>中嘉博众为高校提供创新创业教育课程体系、创新创业实践项目，支持高校建设创新创业实践训练体系、众创空间孵化服务和高校孵化基地建设等，帮助高校进行创新创业教育改革。</t>
  </si>
  <si>
    <t>方向不限</t>
  </si>
  <si>
    <t>苏州市天智教育培训中心</t>
  </si>
  <si>
    <t>面向高校计算机、软件工程、网络工程、物联网、信息与计算科学、电子信息工程、数字媒体等相关专业，结合人工智能、大数据、云计算等新技术对传统和现有的学科专业的影响，天智利用自身在人才培养、人才输送方面的优势经验结合院校传统办学优势进行学科专业建设，共同制定人才培养计划和教学方案.企业与院校双方共同开展企业人才需求调研和分析，协商共建适应产业需求的专业，共同制定专业的培养方案和教学计划并在校方进行推行和实践，双方根据实践情况调整。建立有效的校企合作管理机制。</t>
  </si>
  <si>
    <t>计算机、软件工程、网络工程、物联网、信息与计算科学、电子信息工程、数字媒体等相关专业</t>
  </si>
  <si>
    <t>计算机类，网络安全类、软件工程类、数字媒体类、电子信息类等相关专业</t>
  </si>
  <si>
    <t>面向全国高等学校计算机科学与技术、软件工程、网络工程、物联网、信息与计算科学、电子信息工程、数字媒体等相关专业的骨干教师。苏州天智旨在协助院校打造产学研融合的教学模式，改进教学方法，更新教学措施，丰富教学内容，不断提升教育理念和教学能力，同时引入苏州天智讲师培训评审系统POLL3.0，以应用型专业人才培养体系建设和“双师型”、“双能型”教师培养为目标，通过了解产业发展、企业技术体系和真实项目研发实践与实训，提升院校专业体系研发能力以及教师的项目和技术实践能力和实训教学水平。</t>
  </si>
  <si>
    <t>计算机科学与技术、软件工程、网络工程、物联网、信息与计算科学、电子信息工程、数字媒体等相关专业</t>
  </si>
  <si>
    <t>面向理工科，让学生巩固理论知识、增强劳动观念、练就实践能力、实现角色转换、培养综合职业素质的实践性学习与训练场所。作为专业IT技能人才才培养解决方案的旗舰中心，天智旨在打造产学研融合的教学模式，以应用型专业人才培养为目标，结合产业和技术发展，建设专业大学生实训环境，以及提供完善的实践教学体系，并通过企业真实项目和技术岗位实习实训，提升院校实践教学体系建设水平，帮助学生实现从学校到岗位之间零距离适应，实现成批成品型的人才培养目标。</t>
  </si>
  <si>
    <t>苏州天智产学合作创新创业教育改革面向全国高等院校以及优秀学生创新创业团队。苏州天智在创新创业教育方面积累的多年实践经验，围绕促进大学生创新精神、创业意识和创新创业能力的人才培养，旨在通过提供创新创业教育改革的方式，鼓励学生提高技术创新意识，锻炼专业技术能力，提高职业综合素养，培养校园创业热情，同时支持学校创新创业教学资源建设和教育改革。孵化学生优秀idea团队项目。</t>
  </si>
  <si>
    <t>该项目围绕目前互联网产业的热点技术，包括UI、前端、云计算、大数据、java、人工智能等给与大力支持，苏州天智提供项目研究课题和资金支持，学生在教师指导下自主组建团队申报项目，并由苏州天智项目经理行项目过程指导，由高校指导教师按照大学生创新创业联合基金项目及训练计划的要求对项目进行日常管理。校企双方共同制定人才培养计划和教学方案，提升学生实践能力及学生专业对口就业率，实现优势互补和资源共享</t>
  </si>
  <si>
    <t>上海容大教育培训有限公司</t>
  </si>
  <si>
    <t>容大教育面向全国高校计算机科学与技术专业、信息与计算科学、物联网工程、电子信息、通信工程、电子商务、统计、数学等专业，针对区块链、大数据、数据分析、人工智能新工科专业方向，结合高校师资力量与企业产业经验，与高校共同进行新工科专业人才培养方案、课程体系的规划设计、以及基于专业建设方案对应实践教学环境构建模式的探讨与实践。</t>
  </si>
  <si>
    <t>涉及区块链、大数据、数据分析、人工智能新工科专业方向</t>
  </si>
  <si>
    <t>容大教育面向全国高校计算机科学与技术专业、信息与计算科学、物联网工程、电子信息、通信工程、电子商务、统计、数学、美术等专业，协助院校推动教学改革和课程改革，所资助的内容包括但不限于院校企业最真实的项目案例、最前沿的科技技术、一流的人才培养方案、多模式的教学方法、丰富的教学内容、先进智能的RDTS教学平台、3V1的教学服务模式。</t>
  </si>
  <si>
    <t>涉及区块链、人工智能、大数据、数据分析、财经、UI设计专业方向</t>
  </si>
  <si>
    <t>容大教育面向全国计算机科学与技术、软件工程、网络工程、电子商务、信息与计算科学、电子信息工程、计算机应用与维护、数学应用、统计学、美术等专业教师开展师资培训项目，目的是提高广大院校教师在区块链、人工智能、大数据、数据分析、UI设计、前端开发6个专业方向的面向企业新兴方向技术与应用方面的项目实践能力及课程研发能力，通过容大教育讲师培训考核体系，引入多模式教学法，不断提升教师的教学理念和教学方法。</t>
  </si>
  <si>
    <t>涉及区块链、人工智能、大数据、数据分析、UI设计、前端开发技术专业方向</t>
  </si>
  <si>
    <t>容大教育向全国高校开展实践条件和实践基地的建设项目，计划与高校合作建设专业实验室及实践基地，共同开发教学资源，提升学校实践教学水平；容大教育将设置实践条件建设项目专业围绕区块链、人工智能、大数据、数据分析、UI设计、前端开发等新兴学科专业方向；并且容大教育将与高校合作完成基于专业实验室及实践基地环境的教学工作、课程建设工作等。</t>
  </si>
  <si>
    <t>区块链、人工智能、大数据、数据分析、UI设计、前端开发专业方向</t>
  </si>
  <si>
    <t>容大教育创新创业教育改革项目面向全国高等学校，结合容大教育在创新创业教育方面积累的多年实践经验，围绕促进大学生创新精神、创业意识和创新创业能力的人才培养，推动高等院校进一步提升创新创业教育课程体系内容，扩充创新创业教育课程资源，依托容大教育开展以下几个方面的创新项目：区块链、人工智能、大数据等前沿信息技术。项目鼓励高校自发的创新创业，对于有想法并有意愿将想法转化为IT解决方案的在校师生或团体进行辅导和奖励,以帮助师生创新创业，获得更多实践经验，提高综合专业技能和对市场的认知，容大教育全面助力高校创新创业教育改革。</t>
  </si>
  <si>
    <t>区块链、人工智能、大数据专业方向</t>
  </si>
  <si>
    <t>麦德易思（北京）教育科技发展有限公司</t>
  </si>
  <si>
    <t>服装与服饰设计、服装工程、针织技术与针织服装等服装设计相关专业</t>
  </si>
  <si>
    <t>服装相关</t>
  </si>
  <si>
    <t>在校内植入“E-Studios 服装专业大学生创新创业计划”，学生通过“围度Girth服装设计人才交互平台”发布产品，建立业界交流，吸引企业关注，获得合作、就业机会；对有创业意愿的学生提供合作（或自营）网店运营支持，帮助学生建立品牌运营概念，协助学生实现商业推广、订单生产、客户维护等环节运营，为大学生获得创业孵化创造机会，为自主品牌孵化创造培养条件。</t>
  </si>
  <si>
    <t>曙光信息产业(北京)有限公司</t>
  </si>
  <si>
    <t>为促进我国工程教育深化改革，培养多样化、创新型卓越人才，为我国产业发展和国际竞争提供智力和人才支撑，中科曙光积极响应国家新工科建设号召，充分发挥其工业设计、智能芯片、先进计算、人工智能、生物信息、大数据、网络安全、云计算、量子通信等领域的技术创新和工程实践优势，联合高校共同探索多学科交叉融合与工程人才培养模式，推动高校引入企业先进技术、理念，深入开展新工科专业建设以及对传统工科专业进行改造升级。</t>
  </si>
  <si>
    <t>软件工程、计算机、云计算、大数据等相关专业</t>
  </si>
  <si>
    <t>结合国家“智能制造”战略要求，以企业用人需求为导向，依托中科曙光的技术创新及行业实践优势，建立以先进计算、大数据、云计算、人工智能、大规模集成电路等新技术为核心的教学课程资源库，积极推动高校教学内容和课程体系改革与创新，课程的资源内容包括课程教材、实验指导书等可用于专业课教学；配套案例库提升实战能力等，用于丰富教学内容和提供科研素材。</t>
  </si>
  <si>
    <t>以保障圆满完成新工科建设为目的，培养对接新产业，新技术所需的应用型、创新型师资团队，提升高校教学质量与综合实力，针对全国高校计算机相关专业，在大数据、高性能计算机、人工智能、智能芯片等方向开展技术培训、教学经验分享、工程实践经验分享、课程联合研发等。</t>
  </si>
  <si>
    <t>以培养对接新产业，新技术所需的应用型创新人才为目标，校企双方根据培养目标共建实践实训基地，依托中科曙光完善的培训和实习体系，培养适应产业发展和国家战略所需的应用型、复合型专业技术人才，通过专业技能培养、职业素质培养以及真实企业环境实践，培养学生掌握良好的技术技能，提升终生学习能力；依托曙光特色产品及客户体验中心，强化实践团队合作意识和沟通表达能力，塑造良好的职业素养、企业自豪感以及社会责任感。</t>
  </si>
  <si>
    <t>北京渥瑞达科技发展有限公司</t>
  </si>
  <si>
    <t>面向高校开展新工科建设合作计划，针对当前IT产业发展趋势，此项目针对虚拟现实、人工智能、大数据等新工科专业，结合高校师资力量与企业产业经验共同进行新工科专业人才培养方案、课程体系的规划设计、以及基于专业建设方案对应实践教学环境构建模式的探讨与实践。</t>
  </si>
  <si>
    <t>虚拟现实VR、增强现实AR、大数据、人工智能等新工科专业</t>
  </si>
  <si>
    <t>面向全国高等院校计算机科学与技术、软件工程、数字媒体、网络工程等及相关专业，与合作院校进行课程融合、内容共建、课程探索和创新。该改革项目将围绕目前产业的热点技术：虚拟现实VR、增强现实AR、大数据、手机游戏、人工智能等方向进行深度合作，提高人才培养质量，培养适应行业发展需求的综合性人才。</t>
  </si>
  <si>
    <t>虚拟现实VR、增强现实AR、大数据、人工智能等计算机相关专业</t>
  </si>
  <si>
    <t>针对全国高等院校计算机相关专业，围绕大数据、虚拟现实VR、增强现实AR、手机游戏、人工智能等新兴学科方向，共建符合行业标准的校内实践平台和校外实践基地，通过引入企业级人才培养方案，打造产学研一体化应用型人才培养体系，促进校企长期合作。</t>
  </si>
  <si>
    <t>虚拟现实VR、增强现实AR、大数据、人工智能等相关专业</t>
  </si>
  <si>
    <t>面向全国高等学校计算机相关专业，共同营造大学生创新创业平台，打造创新创业人才培养体系。针对当前IT产业发展趋势，渥瑞达创新创业教育改革项目面向高校提供创客空间建设、创新创业教育在线课堂、大学生创新创业大赛、大学生创新创业项目路演等方案，帮助高校大学生在虚拟现实VR、增强现实AR、大数据、手机游戏、人工智能等方向进行创新创业。</t>
  </si>
  <si>
    <t>西安优盛信息技术有限公司</t>
  </si>
  <si>
    <t>教学内容和课程体系改革项目围绕目前产业的热点技术领域，包括大数据、云计算和人工智能。支持高校在这些领域的课程建设和教学改革工作，建成一批高质量、可共享的课程教案和教学改革方案。这些建设成果将向社会开放，任何高校都可以参考借鉴用于教学和人才培养目的。</t>
  </si>
  <si>
    <t>拟支持的方向包括 “大数据”、“云计算”“人工智能”。支持教学方式方法创新与改革，分享教学改革经验和实践做法。</t>
  </si>
  <si>
    <t>计算机及计算机相关专业</t>
  </si>
  <si>
    <t>师资培训项目将开展课程研讨、技术培训和突出贡献奖励等几个方面的工作，尤其是协助培育从事一线教学工作的青年教师。</t>
  </si>
  <si>
    <t>将针对“大数据”、“云计算”、“人工智能”等主题与伙伴高校合作举办师资培训与课程建设研讨班。</t>
  </si>
  <si>
    <t>拟设立3个项目。西安优盛致力于联合全国各地高校共同建设共建实验室，为每个项目提供价值10万元的实验室资源。这些资源基于高校实际需要，包括硬件设备、教学系统、教学平台、课程体系、教学资源等；共建实验室的建设将服务于计算机类最热门行业方向，包括大数据、云计算、人工智能等。</t>
  </si>
  <si>
    <t>此项目针对“大数据”、“云计算”、“人工智能”三大方面，每个方向拟开展一个项目，将有助于促进高校学科建设，提升高校技术类课程教学效果。</t>
  </si>
  <si>
    <t>北京云泰数通互联网科技有限公司</t>
  </si>
  <si>
    <t>云泰互联面向全国高等学校计算机类、电气信息类、机电类、建筑工程类等相关专业，及部分具备新工科实践基础条件的传统工科专业，以重点领域紧缺人才培养为主线，进一步推动开放式办学，创新大学组织模式，树立创新型、综合化、全周期工程教育“新理念”，构建新型工科和传统工科相结合的学科专业“新结构”，探索实施工程教育人才培养的“新模式”，与学校共建一批面向新兴产业领域的产业化学院，或跨专业、跨学科共享型创新创业实践基地。</t>
  </si>
  <si>
    <t>全国高校计算机、通信、电子信息、物联网、自动化、机电等相关专业均可申报，面向互联网全行业！</t>
  </si>
  <si>
    <t>全国高校计算机、通信、电子信息、物联网、自动化、机电</t>
  </si>
  <si>
    <t>面向全国高等学校计算机类、电气信息类、机电类、建筑工程类等相关专业，围绕培养创新型复合型应用型人才总目标，支持高校开展相关专业综合改革，研究产业岗位能力模型，探索应用型人才培养模式，完善实践课程体系和培养方案同时支持专业实验室建设工作，促进相关专业(专业群)改革创新，优化实践教学内容，通过课程、实训、实验、实践、课程设计的建设与改革，推动高校更新教学内容、完善课程体系，建成满足大数据行业发展需求的、可共享的课程资源，并能推广应用。该项目所涉及的教学内容和课程体系改革项目</t>
  </si>
  <si>
    <t>面向全国高等学校计算机类、电气信息类、机电类、建筑工程类等专业，分阶段进行大数据、网络工程（IDC）、建筑电气与智能化(IDC)等培训，以线上资源分享与线下实训操作相结合的模式培养高校专业师资，通过与伙伴高校合作举办大数据、网络工程（IDC）、建筑电气与智能化(IDC)培育与课程建设研讨班，提高教师教学水平和教学质量。</t>
  </si>
  <si>
    <t>上海企想信息技术有限公司</t>
  </si>
  <si>
    <t>本项目面向本科院校计算机科学与技术、物联网工程、通信工程、软件工程等专业，拟设立10个项目。将开展“云计算”、“大数据应用开发”、“物联网工程技术”、“智能制造”、“机器学习”等方向推动大学生系统能力培养的课程建设项目和教改项目；开展推动与普及大学计算机课程教学的努力，设立专项和基础教改项目。</t>
  </si>
  <si>
    <t>涉及专业：计算机科学与技术、物联网工程、通信工程、软件工程。
涉及产业：“云计算”、“大数据应用开发”、“物联网工程技术”、“智能制造”、“机器学习”。</t>
  </si>
  <si>
    <t>计算机科学与技术、物联网工程、通信工程、软件工程。</t>
  </si>
  <si>
    <t>本项目面向本科院校计算机科学与技术、物联网工程、通信工程、软件工程等专业，拟设立5个项目。将开展“云计算”、“大数据应用开发”、“物联网工程技术”、“智能制造”、“机器学习”等方向推动大学生系统能力培养，师资水平提高，为高校培养一批“双师型”队伍。</t>
  </si>
  <si>
    <t>涉及专业：计算机科学与技术、物联网工程、通信工程、软件工程等专业。
涉及产业：“云计算”、“大数据应用开发”、“物联网工程技术”、“智能制造”、“机器学习”。</t>
  </si>
  <si>
    <t>计算机科学与技术、物联网工程、通信工程、软件工程等专业。</t>
  </si>
  <si>
    <t>本项目面向本科院校计算机科学与技术、物联网工程、通信工程、软件工程等专业，拟设立5个项目。将开展“云计算”、“大数据应用开发”、“物联网工程技术”、“智能制造”、“机器学习”等方向推动大学生系统能力培养，师资水平提高，提高实训室建设的合理性，与高校共建校内实训基地和校企校外实训基地，锻炼学生的实践能力，为学校注入企业的职业技能及素养，为培养新兴人才做铺垫。</t>
  </si>
  <si>
    <t>中鑫创投（北京）教育科技有限公司</t>
  </si>
  <si>
    <t>1.专业：工业机器人技术和新能源汽车技术
2.对象：本科类院校
3.建设目标：建立起符合市场需求的专业和课程体系
4.建设内容：制定人才培养方案、专业教材编写、课件开发、新的教学模式与方法的建立、制定实验室建设方案。</t>
  </si>
  <si>
    <t>工业机器人作为先进制造业中不可替代的重要装备和手段，已成为衡量一个国家制造业水平和科技水平的重要标志。中国工业机器人市场近年来持续表现强劲，市场容量不断扩大。产业的发展急需大量高级技术人才。</t>
  </si>
  <si>
    <t>工业机器人技术专业</t>
  </si>
  <si>
    <t>随着能源与环保问题日益突出，世界各国都在大力发展新能源汽车，我国更是将其列入七大战略性新兴产业之中，已成为全球保有量最大的国家。随着新能源汽车的爆发式增长，新能源汽车技术专业人才定然是未来的稀缺人才。</t>
  </si>
  <si>
    <t>新能源汽车技术专业</t>
  </si>
  <si>
    <t>1.专业：工业机器人技术
2.对象：本科类院校教师
3.建设目标：围绕当前的产业技术热点，协助提升一线教学教师的技术和课程建设水平。
4.建设内容：“工作过程导向法”、“项目教学法”等教学方法培训；工业机器人伺服驱动与可编程控制器技术、工业机器人工作站系统集成技术等技术培训</t>
  </si>
  <si>
    <t>亮风台（上海）信息科技有限公司</t>
  </si>
  <si>
    <t>项目面向全国机器人工程、数据科学与大数据技术、计算机科学与技术、软件工程、网络工程、信息与计算科学、电子信息工程、物联网工程专业、嵌入式系统工程专业、通信工程专业等相关专业的院校，联合共建AR实验室，实验室的设计全面落实“产、学、研、用”一体化的思想和模式，从教学、科研两方面聚焦创新人才培养和师资队伍建设。</t>
  </si>
  <si>
    <t>机器人工程、数据科学与大数据技术、计算机科学与技术、软件工程、网络工程、信息与计算科学、电子信息工程、物联网工程专业、嵌入式系统工程专业、通信工程专业等相关专业</t>
  </si>
  <si>
    <t>机器人工程、数据科学与大数据技术、计算机科学与技术、软件工程、电子信息工程、物联网工程专业、嵌入式系统工程等相关专业</t>
  </si>
  <si>
    <t>项目面向全国机器人工程、数据科学与大数据技术、计算机科学与技术、软件工程、网络工程、信息与计算科学、电子信息工程、物联网工程专业、嵌入式系统工程专业、通信工程专业等相关专业的院校，依托自主研发的计算机视觉、深度学习、智能交互等人工智能核心技术，通过共建新工科产教融合创新平台，将企业资源（最新技术资源、最新行业解决方案、最新发展趋势）有效引入到学校新工科专业方向的人才培养中。</t>
  </si>
  <si>
    <t>机器人工程、数据科学与大数据技术、计算机科学与技术、软件工程、电子信息工程、物联网工程专业、嵌入式系统工程专业等相关专业</t>
  </si>
  <si>
    <t>卓智网络科技有限公司</t>
  </si>
  <si>
    <t>“网络工程”、“网络空间安全”、“物联网”、“云计算”、“区块链”和“大数据”相关专业和产业方向</t>
  </si>
  <si>
    <t>“网络工程”、“网络空间安全”、“物联网”、“云计算”、“区块链”和“大数据”相关专业</t>
  </si>
  <si>
    <t>通过校企合作，围绕当前产业热点共建课程体系，探索产业人才需求和高校教育过程的深入对接和互动，开展教育模式改革；利用混合式教学改善教学质量，并结合“大数据”通过学习过程分析提升教学效果。</t>
  </si>
  <si>
    <t>运用混合式教学组织师资，并培训一批能开展新兴科技领域教学工作的教师，结合“大数据”提升教学效果，助力高校新兴科技领域的人才培养。</t>
  </si>
  <si>
    <t>面向高校信息技术相关专业，围绕“网络工程”、“网络空间安全”、“物联网”、“云计算”、“区块链”、“计算机应用”、“信息管理”和“大数据”等方向，通过校企合作，共建符合行业标准的实践平台，提升学生动手实践能力及综合素质。</t>
  </si>
  <si>
    <t>“网络工程”、“网络空间安全”、“物联网”、“云计算”、“区块链”、“计算机应用”、“信息管理”和“大数据”相关专业</t>
  </si>
  <si>
    <t>对高校信息技术相关专业面向符合要求的创新创业教育改革的研究项目予以资金资助。2018年项目领域为双创平台建设、“网络工程”、“网络空间安全”、“物联网”、“云计算”、“区块链”和“大数据”等相关专业和产业方向。</t>
  </si>
  <si>
    <t>双创平台建设、“网络工程”、“网络空间安全”、“物联网”、“云计算”、“区块链”和“大数据”相关专业和产业方向</t>
  </si>
  <si>
    <t>“网络工程”、“网络空间安全”、“物联网”、“云计算”、“区块链”和“大数据”等相关专业</t>
  </si>
  <si>
    <t>深圳市因纳特科技有限公司</t>
  </si>
  <si>
    <t>市场营销、电子商务、跨境电商、网络营销、大数据分析、人力资源管理、工商管理、创新创业教育相关专业</t>
  </si>
  <si>
    <t>面向全国本科院校市场营销、电子商务、跨境电商、网络营销以及创新创业专业教育方向开展。由因纳特公司提供经费、技术、平台等方面的支持和指导，高校与企业共同开发设计市场营销、电子商务、跨境电商、网络营销以及创新创业专业教育方向师资培训的相关课程内容、教学设计，将先进的教学方式、教学工具、手段引入培训内容，并开展具体全国性或区域性培训项目，提高教师的教学水平。</t>
  </si>
  <si>
    <t>市场营销、电子商务、跨境电商、网络营销、创新创业专业教育</t>
  </si>
  <si>
    <t>面向全日制本科院校创新创业学院，由因纳特公司提供师资、平台、经费等条件，结合因纳特公司技术优势及学校资源，将先进的教学理念、教学方法、软硬件技术引入，支持高校建设创新创业课程体系、实践训练体系，整合出适用于该门课的一套创新创业教育实训方案，包括不限于授课PPT、实训手册、讲解视频或教材等。</t>
  </si>
  <si>
    <t>校创新创业相关专业</t>
  </si>
  <si>
    <t>西安三好软件技术股份有限公司</t>
  </si>
  <si>
    <t xml:space="preserve">       项目针对全国建设类院校老师，响应教育部新工科建设“天大行动”号召，从国家战略的高度、行业发展的趋势、企业实际需求的角度出发，根据装配式建筑产业人才培养薄弱，专业人才培养不足的现实情况，借助虚实结合技术、依托仿真实训的“理虚实做”一体化模式，助力高校建筑类专业装配化施工方向专业建设及实践。通过装配化施工方向的专业建设和探索，归纳总结切实可行的专业建设思路和方法，应用推广，最终解决装配式建筑产业人才培养薄弱，专业人才培养不足的问题。</t>
  </si>
  <si>
    <t>涉及土木建筑类相关专业、装配式混凝土建筑行业等</t>
  </si>
  <si>
    <t>建筑学、土木工程、工业与民用建筑、工程管理、建筑工程（管理）、工程造价、公路与城市道路工程、桥梁（工程）、隧道（工程）、水利水电建筑工程、建筑装饰工程技术、园林工程（技术）、市政工程（技术）等</t>
  </si>
  <si>
    <t xml:space="preserve">      项目面向全国建设类院校老师，旨在响应积极响应“2016-2020建筑业信息化发展纲要”、“教育信息化“十三五”规划”号召，整合基于建筑仿真技术等建筑信息化教学工具，借助互联网+、VR、AR、BIM等新兴行业技术，融合现代化教学理念，细化、趣味化、具象化、系统化分解建设类院校相关专业课程大纲要求，开展与高校联合编撰利于培养实战型人才的行业教材书籍。作为国家教育机构相关教材的重要补充，促进高校教学方法、手段与所培养的行业人才未来就业市场高密度契合；协助高校课改向市场所需、学生所盼的方向发展，最终达到高校、行业人才、行业市场在人才培养、输送、发展多方共赢的新型战略目标。</t>
  </si>
  <si>
    <t>项目面向全国建设类院校老师，旨在落实持续推进教育信息化、建设信息化，顺应当下职业化教育新形势，投入大量
研发力量和技术支持，不断创新尝试校企共建实训基地教学新模式，为建设类院校提供更多实践条件保障。项目以职业化教学为导向，以企业需求为依托，以对口就业为目的，通过虚实结合的行业领先方法，建筑虚拟仿真软件，增强现实等相关配套硬件设备，以及APP与实体教学模型联动应用、校企共建实体教学基地等实质手段和实体环境，全方位构建“理论前提+软件手段+虚实结合模式+实体基地”立体化综合型“实践条件大礼包”。</t>
  </si>
  <si>
    <t>项目面向全国建设类院校老师，,主要针对学生技术能力及综合能力培养，根据相关建设类院校对行业学生的培养特点及培养要求，双方共同设计施工技术应用技能竞赛、技术能力培养及综合能力的培训方案并实施。</t>
  </si>
  <si>
    <t>深圳市松大科技有限公司</t>
  </si>
  <si>
    <t>土建类专业、城市轨道交通类专业</t>
  </si>
  <si>
    <t>围绕土建类、城市轨道交通类中教学信息化的技术，由企业组织教师开展技术培训、经验分享、项目研究等工作，提升教师的教学信息化能力和教学水平。要求培训的教师具备一定的项目开发能力与相关技术的基础知识, 依托我公司进行相关的技术指导、经验分享、项目开发。</t>
  </si>
  <si>
    <t>南京网博计算机软件系统有限公司</t>
  </si>
  <si>
    <t>物联网、大数据方向课程内容升级更新，面对企业进行教学内容的实战化训练、主要针对一本、二本和三本院校</t>
  </si>
  <si>
    <t>计算机科学与技术、通信工程、物联网工程、软件工程、网络工程、电子信息科学与技术、电子信息工程、电气工程、自动化等相关专业</t>
  </si>
  <si>
    <t>计算机科学与技术、通信工程、物联网工程、软件工程、网络工程、电子信息科学与技术、电子信息工程、电气工程、自动化</t>
  </si>
  <si>
    <t>物联网、大数据方向师资培训，周期为1个月，主要针对企业应用级的实战项目开发培训，主要针对本科院校</t>
  </si>
  <si>
    <t>北京华晟经世信息技术有限公司</t>
  </si>
  <si>
    <t>面向计算机类、通信类、电子信息类等相关专业。华晟经世将资助入选的项目每个总价值约364万元的软硬件设备及经费3万元（用于支持教材开发和应用研究）。项目周期为2年，支持高校建立互联网+学习环境，进行综合性教育改革创新，包括构建基于国际工程教育标准的数字化课程资源体系，开展互联网+教育教学创新实践、建设互联网+创新学院、互联网+产业发展研究院等，提升专业核心竞争力，基于建设成果，进行新工科建设的探索与实践。</t>
  </si>
  <si>
    <t>计算机类、通信类、电子信息类等相关专业</t>
  </si>
  <si>
    <t>面向信息通信专业群、智能制造专业群，针对专业核心课程，对接产业技术发展及需求、建设内容与形式创新的高质量数字化课程资源，华晟经世将资助入选的项目每个经费3万元，每个项目须建设完成2门课程的课程资源，并通过互联网+学习平台实现线上应用，具体内容包括课程大纲、知识与技能图谱、授课教案、授课课件、习题和考试题、授课视频和实操演示视频、微课、工程案例和情景剧等。</t>
  </si>
  <si>
    <t>信息通信专业群（主要包含计算机类、通信类、电子信息类等相关专业）、智能制造专业群（主要包含机械类、自动化类、电子信息类、计算机类等相关专业）</t>
  </si>
  <si>
    <t>面向智能制造专业群（包括机械类、自动化类、电子信息类、计算机类等相关专业）的高年级学生，本项目将包括10所高校、每所高校限6名学生，对每个学生提供与专业相关的技术培训及校外实践（价值约1万元人民币），通过实践培养学生的技术技能，并选拔能力出色的学生，优先安排就业。项目周期从立项日起为期两年。</t>
  </si>
  <si>
    <t>智能制造专业群（包括机械类、自动化类、电子信息类、计算机类等相关专业）</t>
  </si>
  <si>
    <t>机械类、自动化类、电子信息类、计算机类等相关专业</t>
  </si>
  <si>
    <t>北京博导前程信息技术股份有限公司</t>
  </si>
  <si>
    <t>面向全国高校电子商务类、经济贸易类、工商管理类、物流类、计算机类、市场营销类等专业类下的相关专业，校企双方共同制定产学结合、适应行业需求的专业人才培养方案和校企长效合作机制；校企双方共同完成课程体系建设，包括专业核心课程及专业实践课程；校企双方共同建立并完善产学合作的专业资源库，内容包括且不限于教学大纲、教学日志、教学课件、实训教材等。</t>
  </si>
  <si>
    <t>电子商务类、经济贸易类、工商管理类、物流类、计算机类、市场营销类等专业类下的相关专业</t>
  </si>
  <si>
    <t>面向全国高校电子商务类、经济贸易类、工商管理类、物流类、计算机类、市场营销类等专业类下的相关专业的教师，在移动电商、跨境电商、网络营销、信息化教学等方面开展师资培训及教学展示与研讨项目，协助提升一线教学教师的专业教学创新能力和信息化水平。</t>
  </si>
  <si>
    <t>面向全国高校电子商务类、经济贸易类、工商管理类、物流类、计算机类、市场营销类等专业类下的相关专业，校企联合共同开发专业实践教学课程体系、实训项目训练体系，利用相关教学实践平台，建设实验室或实践基地，开发有关实践教学资源等项目，提升实践教学水平。协助高校共同制定实习实训方案和有关管理制度，共同加强学生实习实训过程管理，不断提高实习实训效果，提高学生专业就业竞争力。</t>
  </si>
  <si>
    <t>面向全国高校电子商务类、经济贸易类、工商管理类、物流类、计算机类、市场营销类等专业类下的相关专业，依托博导创业学院支持高校建设创新创业教育课程体系、实践训练体系、创客空间、项目孵化转化平台等，形成科学先进、广泛认同、具有特色的创新创业教育理念。引导学生捕捉创业商机、养成创新创业意识、提升创新创业能力、生成创新创业经验。</t>
  </si>
  <si>
    <t>北京无忧创想信息技术有限公司</t>
  </si>
  <si>
    <t>人工智能”（深度学习方向）、“大数据”（数据分析与挖掘方向）、“云计算”（Docker容器开发方向）、“网络空间安全”（Web渗透测试</t>
  </si>
  <si>
    <t>“人工智能”、“大数据”、“云计算”</t>
  </si>
  <si>
    <t>苏州凤凰新联合科技有限公司</t>
  </si>
  <si>
    <t>面向高校数字媒体类专业系部，由香港凤凰卫视集团下属的凤凰数字媒体教育公司提供硬件、软件及平台支持，联合高校建设“数字媒体产教融合协同创新中心”，充分发挥凤凰在行业资源优势整合本地和跨区域的企业实践与教学资源，提升学校的实践教学条件和专业学生的应用实践能力。</t>
  </si>
  <si>
    <t>数字媒体技术、数字媒体艺术、网络与新媒体、虚拟现实等相关专业</t>
  </si>
  <si>
    <t>面向高等院校展开申报，项目旨在发挥凤凰数字媒体的品牌与产业资源优势，搭建创业创新资源共享平台，以联合高校共同建设“高校中小企业企校协同创新中心”，通过在线教育、人工智能、校友大数据、品牌、知识产权等资源的输出，共同培育符合中小企业需要的具有创新能力、就业实践能力的创新型资源体系和人才培养体系。</t>
  </si>
  <si>
    <t>数字媒体、共享经济、大数据、物流供应链、新零售、电子商务、电子竞技、知识产权、金融、区块链等</t>
  </si>
  <si>
    <t>CSDN</t>
  </si>
  <si>
    <t>结合CSDN丰富的产业社区资源与高校的人才与学科优势，以新一代信息技术为重点，共同构建充满创新活力的产学研合作机制，对传统工科专业进行改造升级，积极开展新兴工科专业建设的研究与探索，培养集学科、技术和产业思维于一体的新工科人才，加快科技创新发展，助力经济转型升级</t>
  </si>
  <si>
    <t>软件工程、计算机、云计算、大数据、人工智能等相关专业</t>
  </si>
  <si>
    <t>依托CSDN 学院丰富的线上课程，包括云计算、大数据、人工智能、区块链等 17 个大类 152 个子类， 1000+IT 资深讲师，协助本科院校及部分高职院校教师拍课录课、出版教材、编写实训指导手册，同时，引入产业人才需求调整课程设置、更新教学内容、完善课程体系，开发和积累一批高质量的教学资源。</t>
  </si>
  <si>
    <t>信息技术相关专业</t>
  </si>
  <si>
    <t>人工智能、计算机科学与技术，软件工程，网络工程、机器学习、深度学习、云计算、大数据、物联网等相关专业</t>
  </si>
  <si>
    <t>共同建设CSDN大数据／AI／区块链教学科研平台，引入优质教学资源，构建一流的技术实验环境，建设“平台+课程+实训”的新工科模式课程体系；同时引入行业竞赛，并给予学生参赛辅导；与CSDN共建大数据／AI／区块链人才培养基地，支撑区域经济转型；最终实现从实验室的空间建设、硬件建设、软件资源、培训认证教学资源、教学科研配套服务等方面出发，构建空间、时间资源、教学服务内容一体化的CSDN创新实践基地。</t>
  </si>
  <si>
    <t>北京谷雨时代教育科技有限公司</t>
  </si>
  <si>
    <t>新工科建设项目将根据产业和技术最新发展的人才需求，由谷雨提供一定经费和资源来支持高校的新工科研究与实践，校企双方在合作办学、育人、就业、发展等多个方向上进行深入探索，形成可推广的新工科建设改革成果。</t>
  </si>
  <si>
    <t>涉及建筑、土木、工程管理等相关专业；涉及BIM产业方向。</t>
  </si>
  <si>
    <t>建筑、土木、工程管理等相关专业</t>
  </si>
  <si>
    <t>将开展“BIM技术及其应用”“装配式建筑”“3D打印”等方向推动大学生系统能力培养的课程建设项目。</t>
  </si>
  <si>
    <t>涉及建筑、土木及工程管理等相关专业；涉及BIM、装配式建筑、3D打印等产业。</t>
  </si>
  <si>
    <t>建筑、土木及工程管理等相关专业</t>
  </si>
  <si>
    <t>将围绕“大数据与智慧教育”“虚拟仿真”等方向支持推动院校进行教学改革。</t>
  </si>
  <si>
    <t>涉及建筑、土木及工程管理等相关专业；涉及BIM、大数据、智慧教育、虚拟仿真等产业。</t>
  </si>
  <si>
    <t>师资培训项目将开展课程研讨、技术培训、专业技能等级认证和突出贡献奖励等几个方面的工作，尤其是协助培育从事一线教学工作的青年教师。</t>
  </si>
  <si>
    <t xml:space="preserve">涉及建筑、土木、工程管理等相关专业；涉及BIM、虚拟仿真等产业方向。
</t>
  </si>
  <si>
    <t>实践条件和实践基地建设项目将在合作院校建设联合实验室、实践基地等，谷雨会提供相关平台，鼓励并帮助校方在平台上开发有关的实验教学资源，产权共有，切实帮助院校提升创新实践教育环境与教学水平。</t>
  </si>
  <si>
    <t>涉及建筑、土木、工程管理等相关专业；涉及BIM、虚拟仿真、3D打印等产业方向。</t>
  </si>
  <si>
    <t>创新创业联合基金项目鼓励大学生自发的创新创业，对于有想法并有意愿将想法转化为产品的在校学生或团体进行辅导和奖励,以帮助大学生创新创业，获得更多实践经验，提高综合专业技能和对市场的认知。</t>
  </si>
  <si>
    <t>涉及建筑、土木、工程管理等相关专业；涉及BIM、家装、3D打印、软件等产业方向。</t>
  </si>
  <si>
    <t>建筑、土木、工程管理、室内设计、软件开发等相关专业</t>
  </si>
  <si>
    <t>中科创达软件股份有限公司</t>
  </si>
  <si>
    <t>中科创达新兴产业学院(专业)共建项目
共建新兴产业学院（专业）。涵盖五大产业方向：人工智能产业学院（专业）、智能物联网产业学院（专业）、智能汽车产业学院（专业）、移动大数据产业学院（专业）和智能制造产业学院（专业）。建设目标：促进新工科项目实践与研究，产学结合推动创新教育，卓越工程师定制培养。主要内容：
面向新工科，共同建立：新的专业结构、新的培养模式、新的质量标准、新的管理体系。
包括：交叉复合专业共建、创新实验室建设、校内外实践基地、构建云在线互动管理服务平台，涵盖在线实践教育、实验室管理、创新创业教育管理、课题研究管理功能等</t>
  </si>
  <si>
    <t>专业方向：新工科Computer+X交叉复合专业方向
产业方向：人工智能；智能物联网；智能汽车；移动大数据；智能制造等</t>
  </si>
  <si>
    <t>计算机相关的复合专业</t>
  </si>
  <si>
    <t>中科创达创新实验室建设项目，面向产业需求，为新工科交叉符合的专业课程教育与课题研究，为新工科的实践条件项目建设，匹配提供产业创新实验室建设项目。
建设目标：面向新工科的专业方向，建设专业匹配的教学、课题研究和项目实践的实践条件环境。
建设内容：
 1.智能物联网实验室
turboX NB-IoT、智能机器人、无人机、VR/AR实验室等
 2.智能移动大数据实验室
智能手机&amp;分布式个性通信终端、Camera Tuning、大数据等
 3.智能汽车实验室
 智能驾驶舱Kanzi Studio交互设计实验室、智能驾驶Apollo平台</t>
  </si>
  <si>
    <t>计算机相关复合专业</t>
  </si>
  <si>
    <t>中科创达产学合作协同育人师资培训项目,通过中科创达师资提升计划，帮助中青年教师明确研究方向，努力成长为专业能力突出、综合素质全面、具有国际视野的学科技术带头人。
建设目标：提升师资团队专业能力
建设内容：提供产学合作相关产业方向的专业技术培养和产业实践项目研发交流，包括但不限于：
 1.人工智能方向
 2.智能物联网（包含智能接入终端：机器人、无人机、VR等）
 3.移动大数据方向
 4.智能汽车方向
 5.智能制造方向等</t>
  </si>
  <si>
    <t>陕西金思诺教育科技有限公司</t>
  </si>
  <si>
    <t>面向全国高等学校计算机科学与技术、软件工程、网络工程、物联网、数字艺术、经济管理、电子商务等本科及以上相关专业，以复合型、应用型人才培养为目标，提供专业实训环境和完善的实践教学体系，推行差异化教学模式和项目管理制度，并通过企业真实项目或技术岗位实习实训，提升院校实践教学水平和学生就业质量。</t>
  </si>
  <si>
    <t>面向全国高等学校计算机科学与技术、软件工程、网络工程、物联网、数字艺术、经济管理、电子商务等本科及以上相关专业。</t>
  </si>
  <si>
    <t>计算机科学与技术、软件工程、网络工程、物联网、数字艺术、经济管理、电子商务</t>
  </si>
  <si>
    <t>面向全国高等学校计算机科学与技术、软件工程、网络工程、物联网、数字艺术、经济管理、电子商务等本科及以上相关专业，与申报院校课程融合、内容共建。旨在协助院校打造产学研融合的教学模式，提供现金的人才培养方案，丰富实践教学内容，提升科研水平，促进专业发展。</t>
  </si>
  <si>
    <t>北京西普阳光教育科技股份有限公司</t>
  </si>
  <si>
    <t>信息安全、大数据、人工智能新工科专业</t>
  </si>
  <si>
    <t>面向全国高等院校计算机类相关专业的优秀教师，推出信息安全、云计算、大数据、人工智能、网络工程、物联网、移动开发等多个方向的实验教学资源建设项目；通过建设一批高质量的实验教学资源，促进高校在线实验教学创新改革，推广优秀课程，加速学科建设。
西普教育为实验教学项目提供经费支持，每项3万元人民币，共计支持经费 90万元。申报项目需经过专家组评审，审核通过立项后，并报教育部高教司备案。</t>
  </si>
  <si>
    <t>信息安全、云计算、大数据、人工智能、网络工程、物联网、移动开发等多个方向</t>
  </si>
  <si>
    <t>信息安全、云计算、大数据、人工智能、网络工程、物联网、移动开发等</t>
  </si>
  <si>
    <t>信息安全、云计算、大数据、人工智能、网络工程、物联网、移动开发</t>
  </si>
  <si>
    <t>信息安全、大数据、人工智能、无人车等传统专业改造以及新专业新方向</t>
  </si>
  <si>
    <t>东方瑞通（北京）咨询服务有限公司</t>
  </si>
  <si>
    <t>通过结合东方瑞通在全国主要城市的分公司与高校合作建立新工科实践教育基地，开展新工科建设项目。设置面向新技术、新产业以及未来的新兴工科专业，制定以多学科交叉为特征的各类新兴工科专业培养方案，针对大数据开发及应用、数据挖掘与分析、人工智能、机器学习和软件开发框架等新兴技术和岗位为主题，对合作院校展开支持。</t>
  </si>
  <si>
    <t>本项目主要面向计算机、软件、网络、电子信息等相关院系</t>
  </si>
  <si>
    <t>面向计算机、软件、网络、电子信息等相关院系</t>
  </si>
  <si>
    <t>主要面向全国各高校教职人员，为高校教师提供学习和实践的平台，通过通识型课程和专业型课程，或依据学院的不同需求也可开设高校定制师资专场，采用在线学习、技术培训、交流研讨、参观体验等形式，让更多专业教师在企业工程师的带领下掌握新型技术的实际应用。课程针对但不限于：大数据、云计算、人工智能、软件开发、网络技术及安全等行业内新兴技术、技能与伙伴高校合作举办师资培养与课程研讨班。</t>
  </si>
  <si>
    <t>课程针对但不限于：大数据、云计算、人工智能、软件开发、网络技术及安全等行业内新兴技术、技能</t>
  </si>
  <si>
    <t>各专业教师均可</t>
  </si>
  <si>
    <t>东方瑞通的合作厂商为学院提供软件及实践平台，将学院部分核心专业课的实践环节和岗前实训内容采用厂商实训体系内容，学院可依据自身专业发展需求与东方瑞通共同建设基于厂商技术的实践基地，如：“红帽系统技术实践基地”、“华为网络技术实践基地”、“微软技术工程实践基地”等，并可协助院校开发有关实践教学资源，整体提升实践教学水平；</t>
  </si>
  <si>
    <t>主要面向计算机、软件、网络、电子信息等相关院系</t>
  </si>
  <si>
    <t>面向高校软件、计算机、网络工程和电子信息类等相关专业的学生个人或团队，按照教育部大学生创新创业训练计划要求，重点支持基于大数据、云计算、人工智能等方向的应用项目。鼓励同学们加入本地或本校的“东方瑞通-新技术创新俱乐部”，与导师及技术专家共同参与项目制作，并推进项目的实施与转化。</t>
  </si>
  <si>
    <t>面向高校软件、计算机、网络工程和电子信息类等相关专业</t>
  </si>
  <si>
    <t>北京东方仿真软件技术有限公司</t>
  </si>
  <si>
    <t>依据新时代中国制造业的要求，将新型石油化工领域智能工厂企业的生产运行模式通过虚拟仿真系统模拟出来，将智能工厂中采用的信息化、智能化等最前沿的生产管理技术形式，融入到虚拟仿真教学系统，利用计算机虚拟仿真技术使学生可以在虚拟的环境中体验智能工厂的操作、管理等环节的知识，形成一系列新工科教学培养项目，探索新工科建设与实践教学模式。</t>
  </si>
  <si>
    <t>化工、环境、安全、生物、制药</t>
  </si>
  <si>
    <t>化工</t>
  </si>
  <si>
    <t>将传统典型的化工单元设备的操作与安全操作行为评价分析结合起来，设计开发一系列既面向化工操作技能训练又涵盖安全操作训练的教学系统，推动发展多专业交叉的复合型工程技术人才的教学培养模式。</t>
  </si>
  <si>
    <t>化工、安全</t>
  </si>
  <si>
    <t>将环境三废处理与环境污染物的取样分析检测等现实问题通过计算机虚拟仿真技术，设计开发一系列虚拟仿真教学系统，将环境治理的现实问题转化为环境工程专业人才的实训教学内容，创新环境专业工科实践教学课程体系。</t>
  </si>
  <si>
    <t>环境、分析</t>
  </si>
  <si>
    <t>以生物发酵、制药相关工业企业的一线生产工艺为设计依据，利用计算机虚拟仿真技术设计开发一系列生物发酵、生物制药与药物杂质分析测定虚拟仿真教学系统，并融入相关课程理论知识与现代化企业生产管理模式，形成生物、制药专业的新工科实践教学创新项目。</t>
  </si>
  <si>
    <t>生物、制药</t>
  </si>
  <si>
    <t>针对专业核心课程，通过3D动画，视频，图片等多媒体技术设计开发配套教学素材，建设精品课程，为老师提供精品教学资源，并在云平台发布使用，辅助老师备课、授课、发布作业、教学管理，形成云教材、课程系统的建设，促进教学课程体系改革。</t>
  </si>
  <si>
    <t>化工、环境、生物、制药、食品、安全</t>
  </si>
  <si>
    <t>借助移动端应用辅助教学模式，将专业课程教材内容知识融入移动端，开发设计移动端仿真教学软件，最终项目成果形式为一套专业课程移动信息化云课程教学体系，推动移动化、信息化教学。</t>
  </si>
  <si>
    <t>为推动教学改革和课程改革，发挥虚拟仿真技术在新工科人才培养中的作用，培训广大教师尤其是青年教师，将虚拟仿真技术融入到教学实践当中，东方仿真专门为广大专业教师设立虚拟仿真设计开发培训课程，帮助教师认识、理解和运用虚拟仿真技术，借助虚拟仿真技术在教育教学中的优势，提高教师教学水平，推广虚拟仿真技术在化工、环境、制药等专业教学过程中的应用，助推相关工业领域创新型人才的培养。</t>
  </si>
  <si>
    <t>化工、环境、制药、生物、分析</t>
  </si>
  <si>
    <t>本项目面向广大本科院校在校学生，为其创造毕业实习岗位。由东方仿真和高校联合设计共同制订参加实习实训学生的管理办法，共同参与学生实习实训过程管理，同时东方仿真将为每位参加实习实训学生提供岗位工作引领导师，指导、培养学生并参与到实际项目工作，快速提升学生的职业技能，帮助了解前沿行业发展信息，为学生将来自主创业或就业创造良好的实践条件。</t>
  </si>
  <si>
    <t>化学工程、环境工程、生物制药、计算机、工业设计等</t>
  </si>
  <si>
    <t>化工、环境、生物制药、计算机等</t>
  </si>
  <si>
    <t>北游国际科技(北京)有限公司</t>
  </si>
  <si>
    <t>教学内容和课程体系改革将围绕IT的前沿执热点技术，将企业核心技术与高校课程建设紧密结合，促进高校优化课程体系，实现优质教学资源共享，提升学校教学质量专业度，提升高校学员的就业质量。此次改革共推出8个精品专业：Python+人工智能、大数据、云计算、Java、Web前端、VR、UI视觉设计、动漫游戏设计。</t>
  </si>
  <si>
    <t xml:space="preserve">理科工科： 软件、计算机、通信、网络、信息管理、数学、电子商务、物理等。
设计美术：数字媒体、艺术设计、视觉传达、图形图像、动漫、环境设计等。
</t>
  </si>
  <si>
    <t>理科工科、设计美术</t>
  </si>
  <si>
    <t>整合优质企业资源，面向全国广大院校开展师资培训项目。以计算机科学与技术、软件工程、网络工程、信息与计算科学、电子信息工程、数字媒体技术等相关专业的骨干教师为主，分阶段进行培训，以线上资源分享与线下实训操作相结合的模式培养高校专业师资。并积极带动参训教师参与课题研究、技术研讨、学习和交流活动。</t>
  </si>
  <si>
    <t>面向全国高等学校计算机、软件工程、网络工程、自动控制、信息与计算科学、数字媒体等相关专业提供实践条件建设资源，主要软件开发、人工智能、H5、UI、VR虚拟现实、大数据、动漫游戏设计等方向。北游国际提供校企合作建设方案及配套标准设施、资源，协助院校共建实践基地、实训实习基地、校内实验室等。</t>
  </si>
  <si>
    <t>面向高校提供包括创新创业通识课程体系、创新创业实践训练体系、创新创业师资培训体系、创客空间建设、创新创业相关赛事辅导等不同的解决方案，全面助力高校创新创业教育改革，以技术创新为导向的提升创新创业教育示范课程(含实践)以及起示范作用的促进大学生创新创业人才培养的教学改革探索与创新。</t>
  </si>
  <si>
    <t>凯捷咨询（中国）有限公司</t>
  </si>
  <si>
    <t>按照技术开发顾问、业务分析（Business Analysis）、项目管理、市场营销等类型的工作角色，拟设立“咨询职业能力培养”系列的若干个课程开发项目，包括《互联网时代的敏捷管理》、《咨询顾问的商业沙盘模拟》等课程的开发和教学创新。</t>
  </si>
  <si>
    <t>面向计算机、软件工程等理工类专业及信息管理等管理类专业的教学改革需求</t>
  </si>
  <si>
    <t>计算机、软件工程等理工类专业级信息管理等管理类专业</t>
  </si>
  <si>
    <t>以顾问咨询、研讨会等的方式，向高校教师传授和共享部分“咨询顾问职业能力培养”方面的课程，提供部分教材和教具，实现校企共同育人、共同成长。</t>
  </si>
  <si>
    <t>面向计算机、软件工程等理工类专业及信息管理等管理类专业的青年教师</t>
  </si>
  <si>
    <t>面向计算机、软件工程等理工类专业及信息管理等管理类专业</t>
  </si>
  <si>
    <t>通过“理论与实践”相结合，培养IT咨询顾问和管理型实用人才，加速人才成长。</t>
  </si>
  <si>
    <t>面向计算机、软件工程等理工类专业及信息管理等管理类专业的本科或研究生在读学生，提供校内外实习实践机会。</t>
  </si>
  <si>
    <t>北京安码科技有限公司</t>
  </si>
  <si>
    <t>本项目面向全国高等院校信息安全、计算机科学与技术、软件工程、网络工程、信息与计算科学等相关专业老师，推出以信息安全为核心技术方向的完整人才培养方案和一系列线上和线下相融合的高质量教学与实训课程资源，教材编写。借此促进高校教学内容更新、教学模式创新、优秀课程资源积累等。加速网络空间安全学科建设，提升院校综合教学实力。</t>
  </si>
  <si>
    <t>信息安全、计算机科学与技术、软件工程、网络工程、信息与计算科学等相关专业</t>
  </si>
  <si>
    <t>本项目面向全国高等院校从事信息安全、计算机科学与技术、软件工程、网络工程、信息与计算科学等相关专业的骨干授课教师</t>
  </si>
  <si>
    <t>本项目面向全国高等院校从事信息安全、计算机科学与技术、软件工程、网络工程、信息与计算科学等相关专业的骨干授课教师，通过一系列高质量的培训课程为教师搭建信息安全专业完整知识体系，为后续的高效备课和顺利开课打下坚实基础，提升教师的工程实践能力和教学水平。项目旨在培养“双师型”教师并为院校开展应用型信息安全人才培养提供师资储备，最终促进专业教学改革。</t>
  </si>
  <si>
    <t>本项目面向全国开设信息安全、计算机科学与技术、软件工程、网络工程、信息与计算科学等相关专业的高等院校联合共建信息安全实验室，基于实际需要提供相关资金和设备资助，为每所合作院校提供包括硬件、软件、教学平台系统、实训课程、案例资源、题库资源等在内的实验实训环境建设。通过共建实验室有助于将行业企业资源与实践案例引入高校，改善IT类课程的教学效果，促进高校学科建设以及专业实践教学水平与学生实战能力的提升。</t>
  </si>
  <si>
    <t>玩课网</t>
  </si>
  <si>
    <t>实践条件建设项目主要借助玩课网多年的经验，大力支持院校开展实践条件建设，帮助高校搭建在线实践平台，与高校合作建设生产型校内实践基地。利用项目实践平台，以线上资源分享与线下实训操作相结合的模式开展在线学习及项目实战。将学生进一步加速锻造成可以直接上岗的状态，并提供合作企业的顶岗实习，为学生提供与本专业对口的、更多和更高层次的就业及创业机会。</t>
  </si>
  <si>
    <t>包括并不限于国际贸易、国际商务、报关与国际物流、电子商务、商务英语等相关专业类</t>
  </si>
  <si>
    <t>杭州绘自传网络科技有限公司</t>
  </si>
  <si>
    <t>面向高校教师，围绕目前高校创新创业相关的基础教育、精英进阶教育、实践教育课程设计，支持高校在创新创业教育领域的课程建设和教学改革工作，建成一批高质量、可共享的课程教案和教学改革方案。</t>
  </si>
  <si>
    <t>杭州绘自传网络科技有限公司与高校共建创新创业教育课程体系、实践训练体系、创客空间、项目孵化转化平台等，杭州绘自传网络科技有限公司为高校提供“绘智云”创新创业教育管理云平台，全面支持高校创新创业教育改革。</t>
  </si>
  <si>
    <t>面向在校和毕业五年内的大学生，杭州绘自传网络科技有限公司提供创业资金支持、孵化服务、大学生“0”投入创业项目与资源支持，高校按照大学生创新创业训练计划的要求对项目进行日常管理，公司拟提供的大学生“0”投入创业项目详见申报指南。</t>
  </si>
  <si>
    <t>上海因仑信息技术有限公司</t>
  </si>
  <si>
    <t>面向高等院校新工科类专业方向，重点包括人工智能、嵌入式、物联网、大数据、工业机器人、智能制造等新兴工科类专业。依托企业技术与行业资源，配合高校对传统工科专业进行改造升级及新工科建设的研究与探索，开展新工科实践基地建设，提供多学科交叉融合的工程人才培养模式、跨学科课程教学内容，提供师资培训、工程师兼职授课指导等服务。深入推进新工科类专业产学研合作育人、培养出优秀毕业生，实现合作共赢。</t>
  </si>
  <si>
    <t>面向高等院校新工科类专业方向，重点包括人工智能、嵌入式、物联网、大数据、工业机器人、智能制造等新兴工科类专业</t>
  </si>
  <si>
    <t>理工科、电商类专业</t>
  </si>
  <si>
    <t>面向高等院校的计算机类、电子信息工程类、机电类、自动化类等理工类专业，重点包括人工智能、电工电子、嵌入式、物联网、云计算、大数据、工业机器人、智能制造、电子商务等技术方向的课程建设和教学改革工作，结合企业技术平台和行业资源联合学校共同开发教学与课程体系（教案、教材、课件、微课、仿真等）、教学实验体系，实训案例等内容，推动高校及时更新教学内容、完善课程体系，对接行业需求，建成一批高质量、可共享的课程和教学资源。</t>
  </si>
  <si>
    <t>面向高等院校的计算机类、电子信息工程类、机电类、自动化类等理工类专业</t>
  </si>
  <si>
    <t>面向全国高等学校计算机类、电子信息类、机电类、自动化类等理工类专业方向的应用项目进行培训，让更多的教师参与企业的工程实践环节，打造更高层次专业型、应用型、创新型、复合型师资人才。每个方向的培训周期根据学校的需要可分长、中、短期进行。中长期培训教师到公司顶岗学习，不限名额。短期在合作院校举办培训班。</t>
  </si>
  <si>
    <t>面向全国高等学校计算机类、电子信息类、机电类、自动化类等理工类专业方向</t>
  </si>
  <si>
    <t>面向高等院校的计算机类、电子信息工程类、机电类、自动化类等理工类专业，重点包括人工智能、嵌入式、物联网、大数据、机器人、电子商务等技术方向，提供完善的专业建设方案、软硬件教学设备、实践课程资源、建立卓越班人才培养等。既能满足学校教学实践课程内容、又具有科研创新与课题开发的创新能力，还能与青年教师共同实践教学、应用能力培养，最终实现提升专业教学效果，培养出优秀毕业生。</t>
  </si>
  <si>
    <t>面向高等院校的计算机类、电子信息工程类、机电类、自动化类等理工类专业方向，重点包括人工智能、嵌入式、物联网、大数据、机器人、电子商务等技术方向，为克服当前大学生普遍存在的自我约束能力欠缺、团队合作精神不强、综合素质不高等问题建立“工程技术精英培养计划”，融入企业严谨的管理理念及工程素养，确保工程创新教育及卓越班顺利发展，在学生中树立一面旗帜，引领专业技术学习的氛围和发展。</t>
  </si>
  <si>
    <t xml:space="preserve">面向高等院校的计算机类、电子信息工程类、机电类、自动化类等理工类专业方向，重点包括人工智能、嵌入式、物联网、大数据、机器人、电子商务等技术方向，依托企业技术与资源，提供配套软硬件产品、建设大学生双创实验室、双创空间，提供师资培训、工程师兼职授课指导等服务。引进大学生创业平台、创新性产品孵化、企业经营模式、天使投资等配套资源、解决学生在创新创业中遇到的问题和难点。 </t>
  </si>
  <si>
    <t>依元素科技有限公司</t>
  </si>
  <si>
    <t>项目面向高校电子信息、计算机科学、软件科学、自动化、仪器科学、电气类等理工科相关专业教师，通过设立课程资助,寻求具有中国特色的先进教学理念结合工业前沿技术来转化为实验教学内容与综合实验实践项目, 重点支持新兴工科专业特色课程建设与面向基础、专业课程的新教学思路课程改革，包含但不限于实验平台创新，教材教案开发，MOOC教学视频开发、课赛结合、项目式学习等各种创新教学方式，借此支持教育部开展新工科研究工作及双一流建设, 打造符合中国特色的工程教育新体系</t>
  </si>
  <si>
    <t>电子信息、计算机科学、软件科学、自动化、仪器科学、电气、微电子等理工科专业</t>
  </si>
  <si>
    <t>项目主要面向高校开展基于FPGA应用的新工科研究与实践，根据产业和技术最新发展的人才需求，鼓励校企合作办学、合作育人、合作就业、合作发展，深入开展多样化探索实践，形成可推广的新工科建设改革成果</t>
  </si>
  <si>
    <t>以Xilinx/依元素科技教育部产学合作协同育人项目成果或结合Xilinx与ARM的官方授权培训计划，校企合作组织教师开展最新技术培训、教学经验分享、项目研究等工作，提升教师的工程实践能力和教学水平</t>
  </si>
  <si>
    <t>此项目主要面向高校有关院系，由企业根据自身需要，提供学生实习实训岗位（包括时间、期限、地点、数量、岗位、待遇等），高校和企业共同制定有关管理制度，共同加强学生实习实训过程管理，不断提高实习实训效果和质量。</t>
  </si>
  <si>
    <t>项目面向高校电子信息类和计算机类等相关专业的学生个人或团队，由企业提供资金支持和项目研究方向。高校按照教育部大学生创新创业训练计划要求进行管理与支持，本项目重点支持基于FPGA的数字系统设计、嵌入式技术、机器人应用、机器视觉、物联网等方向的应用。</t>
  </si>
  <si>
    <t>成都火猴互动科技有限责任公司</t>
  </si>
  <si>
    <t>1.校企双方共同制定产学结合、适应行业需求的专业人才培养方案和校企长效合作机制.2.引入火猴最新的技术课程体系,包括专业核心课程及专业实践课程.3.在专业技术能力培养的同时，开展职业素养与就业指导课程.4.校企双方共同建立并完善产学合作的专业资源库.5.协助合作院校搭建并推广火猴云上教学管理系统平台。</t>
  </si>
  <si>
    <t>火猴产学合作教学内容和课程体系改革项目面向全国高等学校游戏/动漫设计、动画、数字媒体、影视后期、数字艺术等高等院校及以上相关专业</t>
  </si>
  <si>
    <t>游戏/动漫设计、动画、数字媒体、影视后期、数字艺术及相关专业</t>
  </si>
  <si>
    <t>1.校企双方共同制定产学结合、适应行业需求的专业人才培养方案和校企长效合作机制.2.结合院校专业人才培养方案和校内实践体系.引入火猴企业文化、岗位实训环境、技术体系和商业实践案例、完善校外实践体系的建设. 3. 火猴为参加校外实践的学生提供商业项目开发实战课程和顶岗实训。 4.推行差异化教学模式和项目管理制度。</t>
  </si>
  <si>
    <t>1.火猴数娱集团拟将联合区域内优势院校设立青年骨干教师培养基地，用来开展师资培训以及教学展示与研讨项目.2.根据不同方向的需求,派遣有丰富实践经验的人员,切合社会实际需求,结合当下最流行的技术开展培训,努力为院校培养多个专业方向的优秀师资,推进教学改革与创新工作，帮助院校完善专业学科建设,促进教师指导大赛的水平,并为院校间教学工作的交流与促进提供平台. 3.整个师资培训期间,遵循项目管理中的PDCA模型（Plan-Do-Check-Action），做好“计划——执行——检查——纠正”工作.</t>
  </si>
  <si>
    <t>1、为高校提供最新的技术支持。 2、为高校毕业生提供一线的岗位、一线的项目体验，让学生更好的适应企业的需求。</t>
  </si>
  <si>
    <t>1.火猴组织专家前往院校开展创新创业宣传活动,并邀请总监举行创新创业讲座.讲授行业热点技术方向和创业经历.2. 火猴每年从中择优给予创新创业基金支持.3.项目立项后，所在院校组织专门辅导教师给予支持.4.获得基金支持并孵化良好的项目，追加投资，争取将优秀的创新创业项目培养成校企协同合作的创业典范。</t>
  </si>
  <si>
    <t>上海明材教育科技有限公司</t>
  </si>
  <si>
    <t>为贯彻落实国家大力发展智能制造产业工作要求，面向机械、机电、自动化、物联网等相关专业，依托明匠集团的产业背景及资源优势，建立企业、高校、科研院所、政府多方协同合作机制，构建优势互补、共建共赢、成果共享的新型人才培育体系。结合智能制造产业对人才培养的新要求，围绕产业热点与高校共同开发建设课程体系，持续深入推动新工科教学改革。</t>
  </si>
  <si>
    <t>机械、机电、自动化、物联网等相关专业</t>
  </si>
  <si>
    <t>利用明匠集团和企业专业人才和行业内专家资源，可面向高校对相关专业教师进行智能制造产线设计、产线组装调试检测、解决方案编制等具有实际意义的师资培训项目，并在培训过程中围绕企业真实的案例或项目予以展开，旨在提高学校教师的工程实践能力，提升师资队伍的教学实践和科研水平，最终提高新工科整体教学水平。</t>
  </si>
  <si>
    <t>围绕智能产线、智能工产、云计算、大数据、人工智能、AR/VR等技术领域，利用明匠集团丰富的设备、产品、人才资源及各地分厂的便捷性，资助合作院校建设创新人才实训基地。通过优势互补、资源整合，依托实训基地导入产业人才标准，并在实践中引入典型的行业真实项目，创新现代学徒制教学，培养高素质研发和技术技能型人才。</t>
  </si>
  <si>
    <t>深圳市优课在线教育有限公司</t>
  </si>
  <si>
    <t>重点支持区块链、人工智能、大数据、云计算、量子计算等方向的新工科建设项目，优课在线将整合高校资源与行业一流企业资源，三方共同开展新工科课程建设、合作就业与合作发展，同时深入开展多样化探索实践，鼓励依托在线开放教学平台，以在线开放课程的方式推广新工科的建设成果。</t>
  </si>
  <si>
    <t>重点支持区块链、人工智能、大数据、云计算、量子计算等方向的新工科建设项目。</t>
  </si>
  <si>
    <t>无要求</t>
  </si>
  <si>
    <t>重点支持8个专业的在线课程建设：市场营销、人力资源管理、金融学、会计学、行政管理、国际经济与贸易、工商管理、电子商务，满足高校专业建设所需，完善优质课程资源线上共享机制。</t>
  </si>
  <si>
    <t>重点支持8个专业的在线课程建设：市场营销、人力资源管理、金融学、会计学、行政管理、国际经济与贸易、工商管理、电子商务。</t>
  </si>
  <si>
    <t>为了适应教育改革发展和院校师资培养培训的需求，优课在线拟联合区域内优势院校，设立青年教师MOOC培训基地，用来开展MOOC课程建设培训以及经验分享，旨在培养专家型MOOC教师团队。</t>
  </si>
  <si>
    <t>MOOC课程建设以及经验分享</t>
  </si>
  <si>
    <t>国信蓝桥教育科技（北京）股份有限公司</t>
  </si>
  <si>
    <t>1、项目申报人为全国高等学校计算机类相关专业或院系，具备新工科课题研究所需师资力量以及教学实践所需足够容量的教学场地及设备。
2、校方应高度重视新工科研究与实践工作，选派骨干教师负责新工科的学科建设及教学实践；我方可提供咨询指导意见，协助校方进行研究与实践工作。
3、校企双方应发挥各自优势，资源共享，定期进行工作交流，共同推进新工科项目课题研究的进行。
4、我司可选派教学人员协助校方进行新工科课题选题、立项等工作，并可协助校方进行新工科教学实践改革。</t>
  </si>
  <si>
    <t>1、项目申报人为全国高等学校计算机相关专业;校方拥有足够座位（容纳一个班级的学生）的机房用于教学实践。
2、校方选派负责人立项并挑选骨干教师推进课程体系改革；可以试点一门课的改革，也可全盘考虑整个专业的课程改革。
3、校企双方发挥各自优势，共同推进课程内容更新、课程体系改革，切实提高学生的理论修养和工程实践能力。
4、校企双方应共同建立并完善产学合作的专业资源库，包括但不限于：教学计划、教学大纲、教学日志、教学课件、考试卷、实训作业、项目案例等。</t>
  </si>
  <si>
    <t>全国高等学校计算机相关专业</t>
  </si>
  <si>
    <t>1.项目申报人为全国高等学校计算机相关专业的骨干教师。
2.技术课程、可以通过线上平台自学；班级管理课程、讲授训练课程通过线下学习；项目实战课程须到北京跟随项目组进行实战训练，最终按实战产出、项目答辩和项目课程教学论述的表现给分。
3.培训内容：Java企业级开发技术基础；企业级应用；应用型实训课程教学方案与讲授方法、班级管理方法等
4.每个模块的课程都有学习、实践、试讲（论述）答辩环节，通过笔试、评议等方式为参训人员评分；
5.对于培训合格的参训人员，我方可协助申请《国家工业和信息化部人才交流中心特约讲师证书》。</t>
  </si>
  <si>
    <t>全国高等学校计算机相关专业的骨干教师</t>
  </si>
  <si>
    <t>1、院校资质：全国高等学校申报专业：包括但不限于软件工程、计算机科学与技术、网络工程等专业。
2、优先考虑与蓝桥已开展校企合作的院校。
3、校方高度重视学生的实习实践，注重校外实训基地的建设，在课程设计上留有专门的时间供学生在校外实践基地进行实习实训；
4、校方应有专人负责对接校外实践基地建设项目，并负责统筹校外实践活动；
5、本项目每期校外实践的参与人数不得低于60人。</t>
  </si>
  <si>
    <t>包括但不限于软件工程、计算机科学与技术、网络工程等专业</t>
  </si>
  <si>
    <t>全国高等学校申报专业：包括但不限于软件工程、计算机科学与技术、网络工程等专业</t>
  </si>
  <si>
    <t>1、项目申报人为全国高等学校在校大学生或学生团队;限学生团队参与，在学校指导老师和企业导师的共同指导下，采用前期创新训练项目或者创新性实验的成果，做出一项具有市场前景和商业价值的创新性产品或服务提案，并以此为基础开展后续创业实践活动。面向全校本科在读学生，可以个人亦可团队（团队人数限制在5人以内），建议主要面向大学二、三年级学生，可选拔优秀的大一学生参与。
2、项目须有至少一名指导老师参与。由校内指导老师和企业导师共同担任项目指导老师。 
3、通过评选的项目成员可获得国信蓝桥在线学习平台部分资源使用资格，并纳入蓝桥招聘人才储备库</t>
  </si>
  <si>
    <t>全国高等学校在校大学生或学生团队</t>
  </si>
  <si>
    <t>巨轮（广州）机器人与智能制造有限公司</t>
  </si>
  <si>
    <t>主要面向：全国教师；专业：机械、电气、机器人、自动化、通信等相关专业 ；培训内容：机械原理、电气原理、机器人、智能制造生产线等。</t>
  </si>
  <si>
    <t>机械、电气、机器人、自动化、通信等相关专业</t>
  </si>
  <si>
    <t>巨轮（广州）机器人与智能制造有限公司拟为智能制造、机械控制、机电一体化、自动化、机器人设计等相关方向的师资培训项目提供经费支持。项目提供至少10万，每项1万元人民币的经费支持。</t>
  </si>
  <si>
    <t xml:space="preserve">专业：机械、电气、机器人、自动化、通信等相关专业 </t>
  </si>
  <si>
    <t>机械、电气、机器人、自动化、通信等</t>
  </si>
  <si>
    <t>该项目由巨轮（广州）面向全国高校相关院系，提供软、硬件设备或平台，在高校建设联合实验室、实践基地等，并开发相关的实验教学资源，提升实践教学水平。
免费调试、维护、软件升级，建立校企合作实践基地。
巨轮（广州）公司将利用自身优势，为院校优秀学生安排企业实习实践机会；公司将为院校提供企业联合招聘会，为学生提供更多应聘机会。</t>
  </si>
  <si>
    <t>中兴软件技术（济南）有限公司</t>
  </si>
  <si>
    <t>新工科建设项目10项，支持资金3万元/项。获立项的院校将得到中兴软件提供的总价值约200万元的软件项目配套资源。项目建设期为三年。</t>
  </si>
  <si>
    <t>软件工程、计算机科学与技术、云计算、大数据、人工智能、信息与计算科学、信息管理与信息系统等相关专业</t>
  </si>
  <si>
    <t>软件工程、计算机科学与技术、云计算、大数据、人工智能、信息与计算科学、信息管理与信息系统等相关专业，主申报人必须是院系负责人</t>
  </si>
  <si>
    <t>教学内容改革项目20项，支持资金3万元/项。在保证本学科理论系统完整的前提下，充分掌握本领域发展水平和趋势的基础上，强调基础性、应用性和前沿性，以确定改革的总体思路。对培养方案中的所有课程全盘考虑，研究课程内容之间的内在联系，明确各门课程在人才培养进程中的作用，对课程内容进行整体优化，既避免重复，又做好搭接；既把必备的专业知识教给学生，又注意内容的先进性，推陈出新,产教融合。</t>
  </si>
  <si>
    <t>师资培训项目10项，支持资金1万元/项。获立项的院校将得到中兴软件提供针对性的师资培训，包括智能终端、大数据和人工智能等。</t>
  </si>
  <si>
    <t>实践条件和实践基地建设项目10项，支持资金1万元/项。通过实验室建设，搭建实践条件，为高校师生提供模拟和实践系统，建设协同创新中心、创新创业基地。同时开放公司实验室，建设区域公共实践基地、人才培养基地，为构建“政、校、企、协”人才培养体系提供支撑。</t>
  </si>
  <si>
    <t>慧科教育科技集团有限公司</t>
  </si>
  <si>
    <t>项目拟设立25个，本专题主要分为AB两大类。
A．拟支持方向包括大数据在线实训、产业学院共建、师资培训等方向。不定期举办新工科专题建设研讨会，邀请立项项目负责人进行经验分享。
B. “微软-慧科‘AI+’计划”：数据科学与交叉学科人才培养探索实践项目。
利用微软课程和慧科数据科学实训和研究平台，结合教师本专业方向的人才培养定位，制定与数据科学交叉融合的创新课程体系和切实可行的教学实施计划，开发教师本专业领域的数据分析实训案例。</t>
  </si>
  <si>
    <t>项目向本科和专科高校开放，可以适用于不同的专业方向探索利用数据科学进行专业升级改造</t>
  </si>
  <si>
    <t>大数据、云计算、物联网、互联网+、虚拟现实等工科方向</t>
  </si>
  <si>
    <t>拟设立7个项目将开展大云智物、互联网+、虚拟现实、创新创业等方向推动大学生系统能力培养的课程建设项目和教改项目。
1. 通过校企合作，围绕当前产业热点与高校开展不同层次不同方向的专业共建、在线教育，探索产业人才需求和高校教育过程的深入对接和互动，开展教育模式改革；
2. 利用在线教育平台、混合式教学、实境编程技术等领先的教育产品提升教学质量，并通过学习过程行为分析改进教学效果。</t>
  </si>
  <si>
    <t>该类项目围绕战略性前沿科技产业的热点领域，包括大云智物、互联网+、虚拟现实、创新创业等方向。支</t>
  </si>
  <si>
    <t>拟设立7个项目。围绕当前的产业技术热点，协助提升一线教学教师的技术和课程建设水平。不定期举办师资培训班，围绕大数据方向、双创教育、互联网+等方向开展。</t>
  </si>
  <si>
    <t>大云智物、互联网+、虚拟现实、创新创业等新兴科技领域方向</t>
  </si>
  <si>
    <t xml:space="preserve">拟设立10个项目。将重点开展云计算、大数据、人工智能等相关类别的实验室与实践平台建设项目。
</t>
  </si>
  <si>
    <t>围绕大云智物、互联网+、虚拟现实、创新创业等新兴学科方向</t>
  </si>
  <si>
    <t>围绕目前大数据、云计算、“互联网+”产业</t>
  </si>
  <si>
    <t>北京首都机场航空服务有限公司</t>
  </si>
  <si>
    <t>结合首都机场现有平台及资源，联合学校共同研发教学与课程体系（包括教学课件，教材，教案，实训课），推动高校及时更新教学内容、完善课程体系，对接行业需求，重点考虑了教学内容的前沿性和实用性，建成一批高质量、可共享的课程和教学资源。</t>
  </si>
  <si>
    <t>面向全国院校</t>
  </si>
  <si>
    <t>航服公司在教学方面拥有民航丰富教学经验的教师团队，拥有多年的民航工作及授课经验。通过在线学习，参观交流，技术培训的形式，利用实训设备，及首都机场的岗位实习等机会，提高教师教学水平，推进双师型教师队伍的建设。</t>
  </si>
  <si>
    <t>面向院校教师提供培训服务</t>
  </si>
  <si>
    <t>实践融入校园，增强学生入职后的实用性</t>
  </si>
  <si>
    <t>上海九育教育科技有限公司</t>
  </si>
  <si>
    <t>面向全国高等院校，旨在通过与高校联合组建一批面向特定新技术领域的产业学院，深度参与高校专业培养目标制定、课程设置、教学内容和方法改革、质量评价等活动，共同构建优势互补、项目共建、成果共享、利益共赢的人才培养共同体，推动高等院校工程化教育教学改革。</t>
  </si>
  <si>
    <t>“数字互动娱乐”（包含游戏开发技术、游戏美术设计、电子竞技运营、游戏策划设计） 及 “人工智能技术”、“区块链技术”等。</t>
  </si>
  <si>
    <t>计算机技术及软件工程、艺术设计、数字媒体等</t>
  </si>
  <si>
    <t>1.面向计算机、软件工程、艺术设计和数字媒体艺术相关专业，设立课程体系改革项目10项，包括示范课程项目和课程改革项目。支持教学方式方法创新与改革，专业课程或实训课程内容的改革和开发。
2. 面向电子竞技运动与管理或相关专业，设立课程体系改革项目5项，包括示范课程项目和教改项目。支持教学方式方法创新与改革，专业课程或实训课程内容的改革和开发。拟支持的方向为“电子竞技运营”（包括电竞媒体制作、电竞赛事组织与运营等方向）。</t>
  </si>
  <si>
    <t>围绕当前的产业技术热点，协助提升一线教学教师的技术和课程建设水平。具体举办2-4期师资培训班，围绕游戏开发、游戏美术设计、游戏策划设计、电子竞技运营等领域开展。</t>
  </si>
  <si>
    <t>面向全国高等院校中的计算机系及其相关院系、数字媒体及其相关艺术专业、电竞管理及相关专业。</t>
  </si>
  <si>
    <t>紧密结合产业发展需求与业界领先企业资源，通过校内实训基地建设和校外实践实训两种方式，以线上资源分享与线下实训操作相结合的模式协助高校培养高技能人才。</t>
  </si>
  <si>
    <t>针对“AR/VR”“游戏开发技术”、“游戏美术设计”、“电子竞技运营”、“游戏策划设计”等相关学科。</t>
  </si>
  <si>
    <t>益达（广州）教育科技有限公司</t>
  </si>
  <si>
    <t>益达教育公司将联合知名供应链企业及其上下游企业，运用其自身全球供应链业务中的运营数据、业务流程、操作平台等重要素材与全国本科学院共同研究“智慧供应链——校园O2O供应链商业生态圈” 教学模式改革与新零售课程体系课题研究，建设校企双方以实践教学为核心的供应链运营与双创实战研究课程体系。且实现教学资源开放共享。
全球供应链运营与双创实战8门课程如下：
《生产供应链实务》
《分销供应链实务》
《物流供应链实务》
《品牌供应链实务》
《零售（O2O微商）供应链实务》
《零售（O2O连锁）供应链实务》
《零售（O2O电商）供应链实务》
《零售（O2O跨境）供应链实务》</t>
  </si>
  <si>
    <t>电商、物流、连锁、外贸、营销等商科专业</t>
  </si>
  <si>
    <t>福建省华渔教育科技有限公司</t>
  </si>
  <si>
    <t>面向高校，旨在改造升级信息技术类专业（计算机科学与技术、数字媒体、软件工程等），制定面向VR新技术领域进行专业改造升级的模块化参考课程体系，建设VR与其他工科专业交叉复合的新兴工业专业，制定培养方案、课程体系和教学内容。</t>
  </si>
  <si>
    <t>计算机科学与技术、数字媒体、软件工程及其他工科专业</t>
  </si>
  <si>
    <t>VR技术相关专业</t>
  </si>
  <si>
    <t>面向高校。围绕当前的产业技术热点，协助提升一线教学教师的技术和课程建设水平。具体举办5期师资培训班，围绕VR技术概述、VR颗粒资源制作、VR场景设计、VR引擎开发、VR交互制作等领域开展，将为每个方向开设一期培训班。</t>
  </si>
  <si>
    <t>VR相关产业</t>
  </si>
  <si>
    <t>VR相关专业</t>
  </si>
  <si>
    <t>面向高校。实践条件建设覆盖类型主要包含“VR综合实验室”、“VR影视制作综合实验室”、“VR梦工厂”、“VR美术资源制作双创中心”、“VR应用程序开发双创中心”、“VR影视制作双创中心”、“行业类VR应用制作中心”以及“其他专业虚拟仿真实验室”等。</t>
  </si>
  <si>
    <t>VR产业方向</t>
  </si>
  <si>
    <t>用于输出创新创业的虚拟现实领域数字课程资源，诸如：虚拟现实认知概述、高质量VR素材资源制作、实景VR拍摄、VR场景交互、常用VR引擎、编辑器的使用，VR项目的输出与优化及创新创业教育等包括学科前沿课程，将依托于网龙华渔教育的VR项目实战双创平台，引导鼓励学生积极参与创新活动和创业实践。</t>
  </si>
  <si>
    <t>北京永信至诚科技股份有限公司</t>
  </si>
  <si>
    <t>教学内容和课程体系改革项目，即精品课程建设项目，拟定进行30个类别的实验教学资源开发项目。此项目的建设有利于发挥高校的先进教学科研能力，引入产业人才需求调整课程设置、更新教学内容、完善课程体系，开发一批高质量的教学资源，充分发挥教学系统和教学平台的作用，提升教学质量。通过合作企业的平台力量进行资源分享与推广，以提升教学资源利用率和专业教学科研水平。</t>
  </si>
  <si>
    <t>计算机科学与技术、软件工程、网络空间安全、网络工程、信息与计算科学等计算机相关专业。</t>
  </si>
  <si>
    <t>计算机科学与技术、软件工程、网络空间安全、网络工程、信息与计算科学等计算机相关专业</t>
  </si>
  <si>
    <t>永信至诚将提供50套，每套价值100万元的网络安全实训系统，包括管理系统、教学系统、课程体系、课件等，由高校提出申请，永信至诚公司组织专家评审；实训系统主要服务于网络安全专业，可覆盖计算机类相关专业，如云计算、数据安全、密码安全、网络工程以及移动安全等。</t>
  </si>
  <si>
    <t>永信至诚还将联合10所学校进行校外实践基地建设，校外实践基地建设项目主要是永信至诚联合申报院校建立校外实践基地，为申报院校提供IT行业相关的实习实训岗位。永信至诚联合高校共同制订实习实训学生管理办法，共同参与学生实习实训过程管理，同时永信至诚将为每位参加实习实训学生提供企业导师，快速提升学生的业务技能，从而不断提高实习实训的效果和质量。</t>
  </si>
  <si>
    <t>北京凌阳爱普科技有限公司</t>
  </si>
  <si>
    <t>项目围绕物联网、云计算、大数据、人工智能、嵌入式等相关专业领域开展全方位合作。</t>
  </si>
  <si>
    <t>物联网、云计算、大数据、人工智能、嵌入式</t>
  </si>
  <si>
    <t>基于凌阳爱普提供的相关硬件平台，开发完整的教学大纲、教材、PPT、讲义、课后习题、实验设计、教学案例、微课视频、慕课课程等资源，并实现教学资源开放共享。</t>
  </si>
  <si>
    <t>已开设的物联网、嵌入式、微电子、云计算、电子、通信、自动化、计算机和机器人专业中的某一课程的全日制本科高校。</t>
  </si>
  <si>
    <t>物联网、嵌入式、微电子、云计算、电子、通信、自动化、计算机和机器人专业</t>
  </si>
  <si>
    <t>由企业组织教师开展技术培训、经验分享、项目研究等工作，提升教师的工程实践能力和教学水平。要求培训的教师具备一定的项目开发能力与相关技术的基础知识, 依托我公司原厂项目式培训进行相关的技术指导、经验分享、项目开发。</t>
  </si>
  <si>
    <t>围绕物联网、嵌入式、电子、通信、电气自动化、计算机、机器人技术等专业</t>
  </si>
  <si>
    <t>学校提供电脑、实验桌、场地等基础条件，凌阳爱普根据学校专业规模共建联合实验室，可用于实践教学、课程设计、毕业设计、创新训练、竞赛培训等使用，达到改善教学、实训、创新培养效果。</t>
  </si>
  <si>
    <t>面向物联网、嵌入式、微电子、云计算、电子、通信、自动化、计算机和机器人专业等理工类的全日制本科高校。</t>
  </si>
  <si>
    <t>面向物联网、嵌入式、微电子、云计算、电子、通信、自动化、计算机和机器人专业等</t>
  </si>
  <si>
    <t>由凌阳爱普提供师资、软硬件条件、投资基金等，支持高校建设创新创业教育课程体系、实践训练体系、创客空间、项目孵化转化平台等，支持高校创新创业教育改革。改善相关教育课程体系，并将创新创业学习贯穿整个课程体系、完善相关实践教学体系，结合创新创业教育改革项目，完善课程实践体系、创客空间建设项目支持：主要依托于学校现有创客空间资源，提供企业现有真实项目资源案例及建设方案等。</t>
  </si>
  <si>
    <t>通过相关项目研究和开发，锻炼学生创新创业能力和实践能力，提升综合素养。针对学校相关的个人以及团队结合公司的技术优势和资源进行项目过程指导，对有价值的项目进行孵化。</t>
  </si>
  <si>
    <t>物联网、嵌入式、计算机科学与技术、软件工程等相关专业创新创业项目。由凌阳科技向合作院校提供创业基金，支持学校课程建设或科研经费等。</t>
  </si>
  <si>
    <t>物联网、嵌入式、计算机科学与技术、软件工程等相关专业创新创业项目</t>
  </si>
  <si>
    <t>学富时代（北京）教育投资有限公司</t>
  </si>
  <si>
    <t>利用虚拟现实技术，以数字化信息为基础，对学校的教学、科研、管理和生活服务等所有信息资源进行全面的数字化，最终实现教育的信息化，提高学校的办学水平和管理水平。
利用虚拟现实技术实验室从事虚拟现实技术、可视化技术、计算机网络、图形系统工具、图像信息处理、分布式系统和人工智能等领域的科学研究和技术开发。</t>
  </si>
  <si>
    <t>专业：计算机科学与技术、计算机信息管理、影视多媒体、环境艺术设计、动漫游戏、室内设计、建筑设计、视觉传达设计、工业设计、传媒类、美术类等专业
产业：3D建模，装饰装修，虚拟场景等</t>
  </si>
  <si>
    <t>计算机科学及应用</t>
  </si>
  <si>
    <t>教学内容和课程体系改革项目将围绕目前产业的热点技术，针对泛IT类领域的基础性内容：UI交互设计、虚拟现实和电子商务及新媒体营销，建成一批高质量的课程并在高校中开设和推广。学富时代作为企业与高校产业合作的纽带作用，帮助高校寻找企业合作伙伴，组织行业领军企业的技术专家和教育研究领域的学科带头人共同制定人才培养方案，以学富时代平台为载体，开展企业项目协同开发及实训，确保不同层次的学生可以根据自己的学习所长参与实际的企业项目。进一步促进在校生能力提升和多元化发展，支撑和实现多高校、多企业、多层次为特点的人才培养实践，构建招生、联合培养和就业一体化体系。</t>
  </si>
  <si>
    <t>专业：UI设计，VR虚拟现实，电子商务与新媒体营销
产业：商业PC，移动端网站，装饰装修，互联网推广搜索引擎，网店营销</t>
  </si>
  <si>
    <t>UI设计，VR虚拟现实，电子商务与新媒体营销</t>
  </si>
  <si>
    <t>师资培育项目将重点挖掘和开发各区域内种子学校的示范效应、带头效应和帮扶效应，使得区域内越来越多的高校能够从种子高校或者通过种子高校获得师资培训和资源共享，从而不断提升区域内师资队伍的数量和质量。借助学富时代多年的经验，大力推广项目实操及创新创业教育，向全国广大院校及附属机构开展师资培训项目。培训内容主要为项目实操培训和创新创业导师培训，以真实商业项目和理论相结合的模式开展，由培训师带领参训教师参与技术研讨、课题研究、学习和交流活动。</t>
  </si>
  <si>
    <t>专业：计算机科学与技术、计算机信息管理、影视多媒体、环境艺术设计、动漫游戏、室内设计、建筑设计、视觉传达设计、工业设计、传媒类、美术类等专业</t>
  </si>
  <si>
    <t>计算机科学与技术、计算机信息管理、影视多媒体、环境艺术设计、动漫游戏、室内设计、建筑设计、视觉传达设计、工业设计、传媒类、美术类等专业</t>
  </si>
  <si>
    <t>学富时代与高校联合建设实践条件，以共建实验室的方式，通过高校提供场地，企业投入设备和课程，弥补高校在投入上的不足，提高合作高校的硬件水平，完善高校的实践条件，并将企业实际的开发流程和实际项目引入到合作高校，从而提升高校师生的动手能力，培养符合行业需求的设计或VR开发人才。</t>
  </si>
  <si>
    <t>上海领业建筑科技有限公司</t>
  </si>
  <si>
    <t>面向土建类专业院校系主任及专业老师，建设成为“知识学习+虚拟训练+实操训练”三位一体相互验证的教学模式，围绕装配式建筑工程技术教学内容，结合学生的认知特点和规律，创造“虚实结合”、能重复操作的实验实训机会，呈现或再现、还原教学内容，使学生在亲历过程中理解并掌握技能。
包括：1、装配式建筑全产业链实训基地 2、装配式建筑仿真实训室 3、装配式建筑智慧工法研究中心4、装配式建筑双创中心 5、装配式建筑实操实训中心</t>
  </si>
  <si>
    <t>装配式建筑相关</t>
  </si>
  <si>
    <t>面向土建类专业院校各级老师，建设一批优质、可共享课程资源，拟支持12项课改项目。装配式混凝土建筑概论、装配式混凝土建筑识图与构造、装配式混凝土建筑生产工艺与施工技术、装配式混凝土建筑法律法规精选、装配式混凝土建筑工程测量、装配式混凝土建筑安全管理、装配式混凝土建筑规范与质量控制、装配式混凝土建筑工程计量与计价、装配式混凝土建筑项目管理与BIM应用、装配式混凝土建筑BIM软件应用技术、装配式混凝土建筑三维扫描与制造技术、装配式混凝土建筑运输与吊装技术</t>
  </si>
  <si>
    <t>南京壹进制信息技术股份有限公司</t>
  </si>
  <si>
    <t>本项目面向全国高校的信息安全相关专业的优秀老师，推出数据安全与容灾技术方向的课程体系建设项目；通过规划制定课程内容、课件制作和实验指导手册编写，促进高校教学改革创新，加速学科建设，提升学生实践能力。</t>
  </si>
  <si>
    <t>计算机学院、软件学院、网络空间安全学院等相关专业</t>
  </si>
  <si>
    <t>计算机类、信息安全、网络空间安全</t>
  </si>
  <si>
    <t>本项目为参与项目的高校骨干教师定制适合的数据安全与容灾知识提升培训方案，并且选派优秀的专家讲师和资深培训管理团队负责完成高质量的培训项目实施。计划通过组织“数据安全与容灾师资培训班”的形式开展培训，并提供在实际课堂的授课场景中全程观摩学习的机会，对优秀受训老师建立联合共享师资库。</t>
  </si>
  <si>
    <t>本项目面向全国高校共同建设数据安全与容灾校企联合实验室。这些资源基于学校的实际需要，包括硬件、软件、平台、教学系统、课程体系、课件、案例库、工具包等；联合实验室的建设将服务于信息安全相关专业方向，如信息安全、计算机科学与技术、软件工程、网络工程等。有助于高校引入企业资源与案例，提升高校技术类课程教学效果，促进高校学科建设。</t>
  </si>
  <si>
    <t>上海发那科机器人有限公司</t>
  </si>
  <si>
    <t>面向开设机器人工程专业的高校。探索在新工科背景下的“机器人工程专业”校企合作育人、合作就业、合作发展，深入开展多样化探索实践，形成可推广的新工科建设成果。2018年主要支持合作院校在教育体系建设和课程建设两个方面开展探索和研究工作。</t>
  </si>
  <si>
    <t>机器人工程专业、工业机器人方向、智能制造方向</t>
  </si>
  <si>
    <t>联合有关高校和企业，面向从事一线教学工作的青年教师，开展机器人产业热点技术领域的课程研讨、技术培训。参与师资培训院校达到30所。</t>
  </si>
  <si>
    <t>机器人工程专业、工业机器人方向、智能制造方向、自动化专业</t>
  </si>
  <si>
    <t>深圳国泰安教育技术股份有限公司</t>
  </si>
  <si>
    <t>国泰安面向全国高等院校金融专业相关领域共同建设金融相关课程资源及进行课题研究。力争打造一批优质的，体现先进教育理念、科研水平的课程资源，为新金融、新业态下的高校教育人才培养方案、产学融合提供新的教学模式，合作探索金融类学科与大数据、区块链技术的融合及应用，为培养高素质、精专业的金融人才奠定基础。</t>
  </si>
  <si>
    <t>金融学、金融工程、投资学、大数据专业及金融科技研究、金融大数据、新金融与区块链技术应用研究等相关专业、产业领域。</t>
  </si>
  <si>
    <t>金融等相关学科</t>
  </si>
  <si>
    <t>国泰安面向全国高等院校计算机、信息工程、动画制作、数字传媒等VR相关专业及智慧交通、智能制造、医药护理、农林牧渔、经贸管理、旅游等可应用VR技术开展教学的专业领域，开展“VR专业（方向）人才培养模式研究”和“专业+VR课程开发”。一方面针对VR专业（方向）人才培养定位、人才培养方案、课程体系等进行深入研究和体系化设计，为VR专业（方向）开设和教育教学全面开展提供指导。另一方面开发一系列优质、可共享、具有示范价值的课程及课程资源（VR PPT、微课、动画等），打造高科技颠覆式的VR智慧课堂。</t>
  </si>
  <si>
    <t>计算机、信息工程、动画制作、数字传媒等VR相关专业及智慧交通、智能制造、医药护理、农林牧渔、经贸管理、旅游等。</t>
  </si>
  <si>
    <t>计算机、信息工程、动画制作、数字传媒等VR相关专业</t>
  </si>
  <si>
    <t>国泰安面向开设智能制造、信息技术等相关新工科专业的全国高等院校，根据“复旦共识”、“天大行动”和“北京指南”的指导，依托国泰安技术团队、软件平台、优质资源等优势，同时结合高校丰富的专业优势及科研实力，与高校合作开展新工科人才培养模式改革与实践、新工科专业课程体系构建、新工科专业进展和效果研究等项目。通过共同探索新工科建设之路，深化工程教育改革，培养服务于以新技术、新产业、新业态和新模式为特征的新经济的新一代工程科技人才。</t>
  </si>
  <si>
    <t>智能制造、信息技术等相关专业学科。</t>
  </si>
  <si>
    <t>智能制造、信息技术等相关专业学科</t>
  </si>
  <si>
    <t>金融、金融管理、金融工程、会计、财务管理、农村金融、国际金融、普惠金融方向等。</t>
  </si>
  <si>
    <t>国泰安面向全国高等院校计算机、信息工程、动画制作、数字传媒等VR相关专业及智慧交通、智能制造、医药护理、农林牧渔、经贸管理、旅游等可应用VR技术开展教学的专业领域，与学校共建VR协同创新中心，提供软、硬件设备或平台支持，打造专题展示区、全景教学区、桌面教学区、沉浸教学区、开发培训区等功能分区，为VR体验、VR教学实训、VR培训等提供开放式空间和平台，设计示范性虚拟仿真实验教学项目，帮助高校引入先进的教学理念和教学模式，进一步加强实践教学环节、提升实践教学水平、提高教学资源开发能力，推动学校学科建设和创新发展。</t>
  </si>
  <si>
    <t>计算机、信息工程、动画制作、数字传媒等VR相关专业及智慧交通、智能制造、医药护理、农林牧渔、经贸管理、旅游等</t>
  </si>
  <si>
    <t>面向所有学科</t>
  </si>
  <si>
    <t>国泰安面向全国开展创新创业教育的高等院校，立足“创意+创新+创造+创业”四位一体人才能力培养，从创新创业教育前沿研究、创新创业课程建设、创新创业实践体系建设和创新创业师资培养等方面为高校提供“产品+技术+平台+服务”全方位支持，协助学校扩充创新创业教育课程资源、打造特色创新创业实训平台、提升双创师资的教学水平，推动创新创业教育的全面开展和深化改革，提升学生的创新创业“思维+素养+知识+能力”，培养服务于经济转型升级和创新型国家建设的创新创业人才。</t>
  </si>
  <si>
    <t>创新创业教育相关专业学科</t>
  </si>
  <si>
    <t>国泰安依托技术和平台优势及举办“国泰安•赛名师杯”教师创课大赛的经验，面向全国高等院校教师，开展信息化教学资源开发与应用培训（VR/3D教学资源制作、PPT制作、教学资源库建设）和教学信息化应用技术培训（信息化教学平台应用、优质课/微课/慕课拍摄制作技术、信息化教学设计大赛参赛作品设计）等信息化教学能力提升培训，促进信息技术、VR技术与教育教学的深度融合，提升教师信息化教学设计水平及信息化平台应用能力，推进学校信息化教学改革，拓展教学内容广度和深度，延伸教学时间和空间，提升教学质量和水平。</t>
  </si>
  <si>
    <t>佛山原点市场调查有限公司</t>
  </si>
  <si>
    <t>拟设立2个项目，其中示范课程1项，教改项目1项。面向社会工作专业，开展““社会统计”、“青少年社会工作”等方向推动大学生系统能力培养的课程建设项目和教改项目，并分享教学改革经验和实践做法，将项目资源免费贡献给其他高校。</t>
  </si>
  <si>
    <t>主要面向社会工作专业教师，由原点公司提供经费、技术、平台支持，通过课程建设与改革，使高校课程体系更加符合原点公司的社会调查、社会统计、青少年实务等的需求，共同开发可共享的课程资源，并推广应用。</t>
  </si>
  <si>
    <t>社会工作</t>
  </si>
  <si>
    <t>面向开设社会工作专业的高校，与原点公司签订校外实践基地协议，为学生提供实践机会，并将协同育人经验推广至其他专业或高校。</t>
  </si>
  <si>
    <t>利用原点公司丰富的社会实践项目，为社会工作专业学生提供校外实践的机会，让学生协助参与培训的实施和评估，在拓宽知识的同时，提高学生项目协调、沟通和管理能力。</t>
  </si>
  <si>
    <t>面向开设社会工作专业的高校，开展“当代社会问题”相关调研工作，如社情民意、文化传承与发展等，并分享教学改革经验和实践做法，将项目资源免费贡献给其他高校。</t>
  </si>
  <si>
    <t>主要面向社会工作专业教师，围绕促进大学生创新创业精神、创新创业意识和创新创业能力的人才培养，推动高校进一步扩充社会实践资源、完善课程体系。</t>
  </si>
  <si>
    <t>National Instruments</t>
  </si>
  <si>
    <t>拟设立4个新工科建设项目。新工科建设项目针对新工科建设的研究与实践展开合作，与高校共同探索新工科建设的落地方案。新工科建设专题项目的目的是结合NI自身优势与高校合作共同探索新工科建设，形成可推广的新工科建设落地方案与实施范例，对于每一个新工科建设项目，给予至少3万元经费支持，同时为合作项目配备资深的院校专家全程参与支持，项目周期为1年。</t>
  </si>
  <si>
    <t>合作方向期望重点围绕NI主要涉足的国家战略性新兴产业展开，包括新一代信息技术产业、高端装备制造业、新能源产业、汽车产业、机器人产业、半导体产业、物联网产业等。</t>
  </si>
  <si>
    <t>主要面向EE和ME方向专业</t>
  </si>
  <si>
    <t>设立10个教学内容和课程体系改革项目。教学内容和课程体系改革项目主要针对具体某门课程展开合作，与高校共同开发课程对应资源（课件、实验指导书、典型实验程序及实验对象等）。教学内容和课程体系改革项目的目的是与高校任课教师合作，基于源自工业应用的NI软硬件开发平台 和NI公司在国际和国内工程教育改革的经验 ，开发与工业应用紧密结合的、符合未来工程教育改革趋势的课程资源，包括课件、实验指导书、典型实验程序及实验对象等。对于每一个教学内容和课程体系改革项目，给予至少3万元经费支持，同时为合作项目配备资深的院校专家全程参与支持，项目周期为1年。</t>
  </si>
  <si>
    <t>主要面向EE和ME方向专业，涉及技术包括：人工智能与机器学习技术、物联网技术、信息技术、机器人与控制技术、电子线路技术、电力与电力电子技术、虚拟仿真技术等。</t>
  </si>
  <si>
    <t>设立20个实践条件建设项目。实践条件建设项目的目的是面向全日制本科高校，通过合作建立联合实验室，帮助高校引入国外先进教学理念、课程体系和教学模式，进一步加强实践教学环节，提升实践教学水平。对于每一个实践条件建设项目，给予至少5万元资金或等值软硬件支持，同时纳入NI联合实验室支持计划，项目周期为1年。</t>
  </si>
  <si>
    <t>设立2个创新创业课程体系合作项目和3个创新创业人才培养基地建设合作项目。对于每一个创新创业教育改革项目，给予至少3万元经费支持，同时为合作项目配备资深的院校专家全程参与支持，项目周期为1年。</t>
  </si>
  <si>
    <t>武汉伟创聚赢科技有限公司</t>
  </si>
  <si>
    <t>围绕目前产业的热点技术领域，包括软件开发、云计算、大数据等，以支持高校在这些领域的课程建设和教学改革工作，建成一批高质量、可共享的课程教案和教学改革方案，这些建设成果将向社会开放，任何高校都可以参考借鉴用于教学和人才培养目的。</t>
  </si>
  <si>
    <t>围绕目前产业的热点技术领域，包括软件开发、云计算、大数据等</t>
  </si>
  <si>
    <t>软件开发、云计算、大数据</t>
  </si>
  <si>
    <t>围绕当前的安全产业技术热点，协助提升一线教学教师的技术和课程建设水平。师资培训是以线下集中培训学习形式为主，时间为7-15天，进行前沿技术的研讨，并以技术创新为导向，以团队合作形式开发具有商业价值的项目为主导，师资培训项目将对培育从事一线教学工作的青年教师起到明显提升作用。</t>
  </si>
  <si>
    <t>信息安全  网络安全管理专业</t>
  </si>
  <si>
    <t>信息安全、网络安全管理专业</t>
  </si>
  <si>
    <t>校内实践条件建设。围绕网络营销与电子商务专业，在校内提供学习资源共享服务器，支持实验、实训条件建设。教师可以在实训实验课程中使用资源。将依靠成熟的云存储与移动互联网技术，在校内搭建服务器，共享企业专业课程资源与实验项目等，最终目的是让校内学生更加方便及时地掌握行业或企业发展所需要的相关知识和岗位职业技能。</t>
  </si>
  <si>
    <t>电子商务、市场营销、商务数据分析、移动商务</t>
  </si>
  <si>
    <t>思科(中国)有限公司</t>
  </si>
  <si>
    <t>面向网络空间安全、物联网、大数据等新兴IT技术，引入工程教育专业认证的OBE理念，建成一批高质量、可共享的示范性课程。</t>
  </si>
  <si>
    <t>网络工程专业、大学计算机通识课教育等</t>
  </si>
  <si>
    <t>网络工程专业或大学计算机通识教育</t>
  </si>
  <si>
    <t>面向高校计算机、网络工程、物联网工程、信息安全等专业的教师开展</t>
  </si>
  <si>
    <t>计算机、网络工程、物联网工程、信息安全等</t>
  </si>
  <si>
    <t>支撑新技术课程教学，激励学生的创新学习与创业实践，通过提供一定的软硬件资源与开发平台支持，建设一批教学实验室或创新工作室。</t>
  </si>
  <si>
    <t>面向高校计算机、网络工程、物联网工程、信息安全等专业</t>
  </si>
  <si>
    <t>计算机、网络工程、物联网工程、信息安全等专业</t>
  </si>
  <si>
    <t>福州市博讯网络科技有限公司</t>
  </si>
  <si>
    <t>通信相关专业、计算机科学与技术、物联网、网络工程、电子信息工程、计算机应用等相关专业</t>
  </si>
  <si>
    <t>通信、网络、计算机、物联网等专业</t>
  </si>
  <si>
    <t>北京和君商学在线科技股份有限公司</t>
  </si>
  <si>
    <t>本项目基于北京和君商学业已在广西财经学院、福建农林学院等高校实施开展的校企合作培养卓越商科人才模式和经验，进行进一步推广、深化和创新。
1、面向专业及对象：已开设创新创业基础课程、纳入学分管理、有配套师资队伍的全日制本科院校；
2、建设目标：在全国范围内选择6所高校开展合作。支持高校进一步丰富创新创业课程建设、创新实践训练项目设计，增进双创与专业课的交叉融合，推动双创教育教学方法改革，提升高校教育教学水平，探索卓越创新创业人才培养新模式。</t>
  </si>
  <si>
    <t>包含但不限于工商管理学、市场营销、人力资源管理、企业管理、会计学、财务管理、旅游管理、国际经济与贸易、企业经济学、产业经济学、金融学等。</t>
  </si>
  <si>
    <t>北京百度网讯科技有限公司</t>
  </si>
  <si>
    <t>百度愿意同全国的院校一起共建新工科专业，特别是人工智能方向，以未来的应用场景创设为前提，百度提供丰富的AI开放技术和实践平台，AI教育平台，将海量资源开放给高校，助力高校开展新工科建设。主要内容包含三个方面：
1）面向新经济的工科专业改造升级路径探索与实践；
2）新工科多方协同育人模式改革与实践；
3）新工科人才的创新创业能力培养探索；</t>
  </si>
  <si>
    <t>人工智能方向，深度学习专业</t>
  </si>
  <si>
    <t>内容不限于以下：
1）教学改革项目：起示范作用的促进大学生人工智能教育培养新的教学模式和教学方法研究与实践；
2）课程建设项目：以技术创新为导向的提升人工智能教育的新技术、新方向课程开发与实践（含教学实践），技术方向包括但不限于：AI、PaddlePaddle深度学习框架等；
3）课程联合开发：面向院校征集课程开发人员或团队，进行AI课程的开发和设计，经过审核的课程可以被采纳到云智学院的课程体系中；
4）跨校共建人工智能相关课程或对现有课程进行优化和改进，使之更能适应当前的教学需求和市场需求；</t>
  </si>
  <si>
    <t>百度与高校合作，为高校计算机相关专业的教师提供人工智能方向的师资培训。一方面派遣百度的工程师作为企业讲师，不定期将具有实践意义和符合行业发展的知识分享给高校教师，另一方面高校师生也有机会走进百度亲身体验最前沿的技术应用。鼓励高校牵头围绕机器学习、深度学习等人工智能方向组织专题技术研讨会和教育研讨会。</t>
  </si>
  <si>
    <t>百度云智学院与高校共建人工智能实验室。基于百度人工智能平台搭建，包括tensorflow以及百度的paddlepaddle框架，百度自主研发的调度软件，以及培训用例。百度云智学院同时会提供对应的实验平台，实验课程编排，教师用实验课程讲义，学生用实验报告，实验手册等等全套的实验实训课程包，并为院校提供师资培训，确保实验室能够快速部署，高效利用。</t>
  </si>
  <si>
    <t>（1）创新训练项目：基于百度深度学习开源平台PaddlePaddle的创新应用案例研究和开发。
（2）创业训练项目：基于百度AI开放平台提供的技术能力开发的创业训练项目。
（3）大学生创新创业训练营：在合肥中国科学技术大学举办1期为期10天左右的暑期训练营，优秀创新创业训练项目的团队成员均有机会参与。
（4）百度之星开发者大赛：大赛面向校园及社会开发者，围绕百度理解与交互技术开放平台的创新智能对话产品设计和开发。有关大赛的参赛规则、赛题赛制、奖项设置等信息请访问大赛主页（astar.baidu.com）。</t>
  </si>
  <si>
    <t>专业不限，以市场营销、经济管理、计算机类、电子信息类等相关专业为先，鼓励跨专业组队。</t>
  </si>
  <si>
    <t>杭州浙大旭日科技开发有限公司</t>
  </si>
  <si>
    <t>教学内容和课程体系改革项目围绕机械、先进制造技术、机电、电子电工、土木建筑、交通运输、化工、电力、能源、测绘等专业，支持高校在这些领域的课程建设和教学改革工作，建设紧跟产业形势、符合学校需求的信息化教学资源与体系，实现可共享、管理的教学资源推广应用。</t>
  </si>
  <si>
    <t>围绕机械、先进制造技术、机电、电子电工、土木建筑、交通运输、化工、电力、能源、测绘等专业</t>
  </si>
  <si>
    <t xml:space="preserve">师资培训项目将开展教师的教学资源（微课）设计开发培训，提升教师的信息化工具应用与教学资源建设能力，进而提升教学水平。
</t>
  </si>
  <si>
    <t>面向包括但不限于机械、先进制造技术、机电、电子电工、土木建筑、交通运输、化工、电力、能源、测绘等专业。</t>
  </si>
  <si>
    <t xml:space="preserve">创新创业教育改革项目将与高校合作建设各专业双创空间，由浙大旭日科技开发有限公司提供各专业虚拟现实（VR）教学与实训资源的自主开发技术支持（软硬件）、师资培训等，提供实施与运营方案，支持学校双创空间的持续运营与应用，实现创新创业教育改革。
</t>
  </si>
  <si>
    <t>中联集团教育科技有限公司</t>
  </si>
  <si>
    <t>面向高校会计、审计、财务管理、资产评估与管理、税务、工商管理等相关专业，成立由院校一线任课教师和企业一线专家及高管组成的联合开发小组，建立理实一体的课程研发体系，打通学校教学和企业需求的藩篱，进行财经教育课程创新研发，使教学场景与就业场景对标，使岗位能力和职业素质对标，形成一整套完善的课程研发体系和创新、理实一体的育人课程。</t>
  </si>
  <si>
    <t>会计、审计、财务管理、资产评估与管理、税务、工商管理等相关专业</t>
  </si>
  <si>
    <t>会计、审计、财务管理、资产评估与管理、税务、工商管理等相关专业，资产评估、财务审计、税务咨询、造价咨询、财务顾问、资信评级、投资融资、资本管理、商务代理等专业服务板块。</t>
  </si>
  <si>
    <t>厦门众拓达集团有限公司</t>
  </si>
  <si>
    <t>以高校为基础、以国家政策为契机，针对大数据、人工智能、IT新技术，移动互联网、物联网等产业进行理论与实践相结合、企业与高校相融合的模式，围绕现有工科专业进行改造升级。逐步形成新的教育体系、课程体系、就业体系。根据社会发展、行业发展及社会需求，进行深度分析和数据支撑，为高校新工科专业设置和新人才培养提供平台和可持续性的数据分析及指导；在协同育人、产教融合、学徒制等人才培养模式改革经验的基础上，结合高校已有模式进行深化改革和深度融合，争取实现教师和工程师可互相转换、学生和工程师可互相转换、企业和高校和互相转换的目标。</t>
  </si>
  <si>
    <t>面向专科以上高等院校软件工程、云计算、物联网、人工智能、通信工程、数字媒体、计算机科学与技术、网络工程、电子信息工程、游戏动漫等专业</t>
  </si>
  <si>
    <t>软件工程、云计算、物联网、人工智能、通信工程、数字媒体、计算机科学与技术、网络工程、电子信息工程、游戏动漫等专业</t>
  </si>
  <si>
    <t>以高校为基础、以国家政策为契机，面向高校软件工程、云计算、物联网、人工智能、通信工程、数字媒体、计算机科学与技术、网络工程、电子信息工程、游戏动漫等计算机等课程和相关专业，面向高校有关专业和教师，由企业提供经费、师资、技术等方面的支持，将产业和技术的最新发展、行业对人才培养的最新要求引入教学过程，通过系列课程的建设，推动高校更新教学内容、完善课程体系，建成能够满足行业发展需要、可共享的课程、教材资源并推广应用</t>
  </si>
  <si>
    <t xml:space="preserve">面向新工科各专业，提升教师实战水平和教学质量，培训目的：一、提供平台让教师参与企业技术改革和创新，掌握前沿技术和发展方向。二、研发和教学无缝对接，带动学校专业发展和专业建设，使教学真正贴近发展，培养实战型、应用型的教师队伍。三、企业定期聘请资深专家、教学名师等开展交流、讨论、互动、专题报告、示范讲课、实训操作以及行业发展动态分析等交流活动。
</t>
  </si>
  <si>
    <t>面向高校教师及学生引入公司专业实训基地建设、实训经验和成果以及企业独有的实习实训教学体系，以应用型专业人才培养为目标，通过了解产业技术发展，提升院校师生实习实训体系建设水平。校外实践基地建设项目包含以下：
1.开展大学生项目实训，提供实训实习岗位，提升学生技术和项目的实践和创新能力，并通过行业认知、专业认知等职业素质培养，提升学生的综合能力和素质，实现培养具有良好技术技能、职业素养社会责任感的技术技能型人才。
2.结合院校专业人才培养体系和校内实践体系，完善大学生实习实践体系的建设，实现应用型工程实践型人才培养目标。</t>
  </si>
  <si>
    <t>革。公司提供师资、软硬件平台、并设立联合基金，促进大学生创新，并以创新带动创业。与合作高校一起探索构建创新创业教育课程体系、实践训练体系、创客空间、项目孵化转化平台，通过校企共建创新创业课程、搭建创客社团、举办创新创业集训营和相关竞赛为高校创新创业教育注入活力。</t>
  </si>
  <si>
    <t>面向专科以上高等院校软件工程、云计算、物联网、人工智能、通信工程、数字媒体、计算机科学与技术、网络工程、电子信息工程、游戏动漫等专业。</t>
  </si>
  <si>
    <t xml:space="preserve">1、面向大学生提供跟计算机及软件相关的技术支持。
2、企业导师辅助学生进行项目及发展评估。
3、设立校企联合创新创业基金。
4、辅助学生进行项目落地、发展及提供发展过程中所需的资金及资源支持。
5、提供项目支持，寻求合作对象共同发展。
</t>
  </si>
  <si>
    <t>北京蓝点数据科技有限公司</t>
  </si>
  <si>
    <t>项目围绕大数据相关专业领域，包括计算机、大数据、软件工程、数理等专业的教学和课程体系改革，改革目标旨在帮助高校在这些领域的课程建设和教学改革工作，利用创新的教学方式方法，提高相关课程的教学效果，以市场需求为导向，产教融合，创新应用技术人才培养模式，引导课程设置、教学内容和教学方法改革，构建双主体育人的人才培养模式。</t>
  </si>
  <si>
    <t>数据科学与大数据技术；
大数据技术与应用</t>
  </si>
  <si>
    <t>数据科学与大数据技术；大数据技术与应用</t>
  </si>
  <si>
    <t>为了适应教育改革发展和院校师资培养培训的需求，北京大数据成果转化基地以建设区域性大数据师资培训基地为出发点，帮助有关高校建立在全国具有影响力的师资培训基地。师资培训基地以提高本区域专业教师的专业技术水平和教学实践能力为重点，派遣企业内部经验丰富的专家授课，并进行实训指导，提升教学团队建设机制和专业素质提升机制，帮助学校培养既有高校教师资格的专业职称，又有职业资格和技能等级证书、较强实践操作能力的“双师”结构师资队伍。</t>
  </si>
  <si>
    <t>以大数据实践教学内容与支撑服务平台支持高校开展“数据科学与大数据技术”专业方向的教学实践活动，助力高校成立“数据科学与大数据分析”方向的联合实验室或培训中心。</t>
  </si>
  <si>
    <t>南京奥派信息产业股份公司</t>
  </si>
  <si>
    <t>项目支持全日制本科院校在电子商务、移动商务、网络营销、国际商务等电子商务相关专业（方向），跨境电商相关专业（方向），公共管理及相关专业（方向）以及法学专业领域的课程建设和教学改革工作，建成一批高质量、可共享的课程体系和培养方案。</t>
  </si>
  <si>
    <t>电子商务、移动商务、网络营销、国际商务等电子商务相关专业，跨境电商相关专业；公共管理、公共事业管理、行政管理、劳动与社会保障、城市管理、公共关系学、公共危机管理等相关专业及法学专业领域。</t>
  </si>
  <si>
    <t>电子商务、移动商务、网络营销、国际商务等电子商务相关专业（方向），跨境电商相关专业（方向），公共管理、公共事业管理、行政管理、劳动与社会保障、城市管理、公共关系学、公共危机管理等公共管理相关专业（方向）以及法学专业领域</t>
  </si>
  <si>
    <t>项目旨在通过校企联动，企业与有经验，有创新成果高校联合，共同推动教学课程项目成果与创新成果的分享推广，切实提升教师的教学能力和研究水平，促进专业教学改革。项目主要面向面向开设电子商务、移动商务、网络营销、国际商务等电子商务相关专业，跨境电商相关专业，公共管理及相关专业的全日制本科院校。</t>
  </si>
  <si>
    <t>电子商务、移动商务、网络营销、国际商务等电子商务相关专业，跨境电商相关专业，公共管理、公共事业管理、行政管理、劳动与社会保障、城市管理、公共关系学、公共危机管理等公共管理相关专业。</t>
  </si>
  <si>
    <t>电子商务、移动商务、网络营销、国际商务等电子商务相关专业（方向），跨境电商相关专业（方向），公共管理、公共事业管理、行政管理、劳动与社会保障、城市管理、公共关系学、公共危机管理等</t>
  </si>
  <si>
    <t>该项目致力于为全日制本科院校学生实践阶段创造所需的校内外产业环境。其中，校内产业环境即校园实践条件建设，主要通过向高校提供实验室建设经费资助项目，同时为高校提供实践教学系统与课程资源为一体的应用型人才培养解决方案，实现帮助高校提升实践教学水平的目的；校外产业环境即校外实践基地建设，奥派期望能够借助自有的院校资源和企业资源，通过校企合作的形式，为高校学生提供专业对口的实习岗位，并以企业导师制约束企业责任，以期快速提升学生的业务技能，提高实习实训的效果和质量，实现协同育人。</t>
  </si>
  <si>
    <t>电子商务、公共管理、人力资源、法学等相关学科专业均可申报。</t>
  </si>
  <si>
    <t>项目面向电子商务、移动商务、网络营销、国际商务等电子商务相关专业以及跨境电商相关专业的在校大学生。项目要反映行业的前瞻性、创新性，方向可选择电子商务或跨境电商，具体内容和形式不限，由奥派股份提供资金支持和项目研究方向，并安排企业导师进行业务指导，由高校指导教师按照大学生创新创业联合训练计划的要求对项目进行日常管理。</t>
  </si>
  <si>
    <t>电子商务、移动商务、网络营销、国际商务等电子商务相关专业以及跨境电商相关专业。</t>
  </si>
  <si>
    <t>电子商务、移动商务、网络营销、国际商务等电子商务相关专业（方向）以及跨境电商相关专业（方向）</t>
  </si>
  <si>
    <t>杭州世联视觉科技有限公司</t>
  </si>
  <si>
    <t>杭州世联视觉科技有限公司（以下简称“世联视觉”）基于浙江中科视传科技有限公司（以下简称“中科视传”）及视觉工业基地体系企业在“VR视觉内容生产创新”、“VR虚拟现实三维重现”、“VR虚拟现实真实呈现”、“VR虚拟现实自然交互”，“大数据平台应用”等几个方向上的人才诉求，联合多方优势资源，共同支持高校的人才培养和专业综合改革。</t>
  </si>
  <si>
    <t>设计类、动画传媒、游戏类、影视类、数字媒体、建筑设计类、计算机类等相关专业的本科院校；</t>
  </si>
  <si>
    <t>设计类、动画传媒、游戏类、影视类、建筑设计类、数字媒体、计算机类专业大三、大四、研究生。</t>
  </si>
  <si>
    <t>安世亚太科技股份有限公司</t>
  </si>
  <si>
    <t>目标：安世亚太与学校联合培养增材制造、增材设计、工程仿真及正向设计产业人才，初期预计建设4个以上合作基地。
内容：安世亚太公司提供先进的增材设计技术、工程仿真等符合岗位技能要求的实践课程与配套师资、与合作院校联合办学。学生获得增材制造工程师教育部工匠认证证书，公司保障学员适岗就业。
面向专业：适用工程仿真和增材制造技术的专业。
学员对象：本科大三、四在校学生、硕士研究生及企业在职工程师</t>
  </si>
  <si>
    <t>相关增材制造、工程仿真、工业设计、机械设计及系统工程的均可</t>
  </si>
  <si>
    <t>相关增材制造的均可</t>
  </si>
  <si>
    <t>目标：合作开发3-5套增材制造标准课程及教材。
内容：在安世亚太现有的增材制造软件培训资源的基础上开发改造《中国制造2025》急需的正向设计课程体系及教材，并在校内完成课堂实践和软件实训操作相结合。
主要课程内容涉及、工程仿真、增材制造、拓扑优化、系统工程、创成式设计等领域。详细见申请指南。
合作对象：具有开设相关课程2年以上经验的优先考虑。</t>
  </si>
  <si>
    <t>凡是和“增材制造”、“增材设计”、“增材思维”、“工程仿真”、“正向设计”、 “系统工程”相关的专业均可。</t>
  </si>
  <si>
    <t>机械设计、增材制造、工程仿真类优先</t>
  </si>
  <si>
    <t>微信公众平台和微信应用开发技术</t>
  </si>
  <si>
    <t>浪潮集团有限公司</t>
  </si>
  <si>
    <t>本项目主要面向本科高校大数据、计算机、软件工程、数学、统计等专业教师，浪潮集团拟将基于IT职业技能需求的设备平台、师资、热门技术，如大数据、云计算、存储技术、高性能计算、网络安全、物联网、数字媒体技术等企业资源引入高校。浪潮集团提供经费、前沿技术、平台支持、师资培训、数据资源等支持，用于全面提升校方的整体软硬件教学环境，将教育部人才培养的最新需求引入教学过程中， 提升校方的整体教学水平和就业质量。</t>
  </si>
  <si>
    <t>大数据、计算机、软件、数学、统计、信息管理、物联网、数字媒体等相关专业</t>
  </si>
  <si>
    <t>（1）大数据方向，拟将基于IT职业技能需求的热门技术，如大数据、云计算、人工智能技术等企业资源引入高校。用于全面提升校方的整体技术水平和教科研能力，借助浪潮集团的资源，高校充分发挥其教学实施与管理的优势，提升高校整体竞争力；（2）基于工业互联网（智能制造方向）的创新实践方向，拟将基于工业互联网相关技能需求的热门技术，如工业互联网、边缘计算、智能制造、VR/AR仿真等企业资源引入高校,用于全面提升校方的整体技术水平和教科研能力，借助浪潮集团的工业互联网、云计算、大数据、物联网、人工智能等资源能力，高校充分发挥其教学实施与管理的优势，探索智能制造应用模式创新和云服务化实践，提升高校整体竞争力</t>
  </si>
  <si>
    <t>大数据、云计算、数学、统计、信息、网络工程、电子商务、信息与计算科学、土木工程、计算机科学与技术、机械、电气、自动化、工业互联网、物联网、机器人、电子信息工程、计算机应用与维护、智慧城市建设等专业</t>
  </si>
  <si>
    <t>固高派动（东莞）智能科技有限公司</t>
  </si>
  <si>
    <t>根据国家智能制造2025的指导方针，将工业自动化领域的新技术与实验室相结合，设计、实施综合型的实验对象，并配套完善理论指导以实现性能优化、节拍加速等工业现场所需的实质能力</t>
  </si>
  <si>
    <t>机械专业、自动化专业、机器人相关专业</t>
  </si>
  <si>
    <t>北京滴滴无限科技发展有限公司</t>
  </si>
  <si>
    <t>面向全国高等院校计算机科学，软件工程，信息学等相关专业的优秀教师，支持大数据、人工智能、智慧交通、机器学习、深度学习等多个技术方向的课程建设，通过建设一批高质量的实验教学资源，促进高校实验教学创新改革，推广优秀课程，加速学科建设。滴滴将提供必要的云服务资源。</t>
  </si>
  <si>
    <t>计算机科学，软件工程，信息学等相关专业</t>
  </si>
  <si>
    <t>电信科学技术仪表研究所有限公司</t>
  </si>
  <si>
    <t>大唐仪表所始终以职业人才培训作为办学宗旨，以“高品质服务”“高质量教学”“高薪就业”的三高标准为基本要求，全面打造产学研融合的教学模式，以应用型专业人才培养为目标，结合产业和技术发展，建设专业实训环境，以及提供完善的实践教学体系，并通过企业真实项目或技术岗位实习实训，提升高等院校实践教学体系建设水平。</t>
  </si>
  <si>
    <t>面向全国高等高等院校电子信息类、自动化类、仪器科学类、通信工程类等专业</t>
  </si>
  <si>
    <t>电子信息类、自动化类、仪器科学类、通信工程类</t>
  </si>
  <si>
    <t>围绕当前的产业技术热点，协助提升一线教学教师的技术和课程建设水平。</t>
  </si>
  <si>
    <t>.面向电子信息类、自动化类、仪器科学类、通信工程类等专业</t>
  </si>
  <si>
    <t>面向电子信息类、自动化类、仪器科学类、通信工程类等专业</t>
  </si>
  <si>
    <t>面向“电子信息类”、“自动化类”、“仪器科学类”、“通信工程类”等专业，面向学生、老师。建设目标：以深入推动产学合作，培养适应产业发展需要的高质量、复合型人才。服务于“新工科”建设，以及促进高校人才培养和企业发展的合作共赢。</t>
  </si>
  <si>
    <t>面向电子信息类、自动化类、仪器科学类、通信工程类等专业.</t>
  </si>
  <si>
    <t>数力拓新仿真技术（北京）有限公司</t>
  </si>
  <si>
    <t>1. 教材改革项目
(1)教材负责人需具有计算力学类专业教学经验，主持或参与过多物理场耦合有限元程序开发。
(2)申报时需提供教材大纲，核心章节样章（不少于一个章节）。
2. 示范课程改革项目
(1)申请专业的人才培养方案能够满足学生进行企业实习和在企业完成毕业设计（论文）的条件，学校有相关制度保障。
(2) 制订完整专业建设计划（需包含培养目标、教学计划、考核计划和师资配备等信息）；
(3) 教材改革与示范课程改革作为教学内容和课程体系改革项目中的两个小项目，要求同时申请，并按先后顺序执行。</t>
  </si>
  <si>
    <t>1. 面向数学、力学、机械、材料、冶金、土木、航空航天、电气、地球物理、船舶、水利工程、工程热物理等专业。
2. 面向全日制本科院校的力学类专业和高校研究生。</t>
  </si>
  <si>
    <t>力学类</t>
  </si>
  <si>
    <t>创智汇德（北京）科技发展有限公司</t>
  </si>
  <si>
    <t>优先选择实践性强但教学模式或教学内容陈旧的专业课程进行课程再造。公司提供价值48万元的高校教研云平台支持教研。项目周期为1年，项目数4个。
（1）院校根据自身专业特色和教学实际，充分使用教研云平台进行专业课程体系建设。
（2）院校在平台上开课数量不低于4门，并提供教学大纲、教案、教学PPT、作业、题库、微视频等教学资料；
（3）编写和出版不少于4本专业教材、教程或教学方案。</t>
  </si>
  <si>
    <t>支持高校专业教师将创新创业元素融入到专业课程教学与实践中，鼓励教师改革教学模式、更新教学内容、建设特色专业课程。公司提供价值48万元的教研平台支持。项目周期为1年，项目数4个。
（1）课程建设方向：不做专业限制，但必须专业与创就业相融合的基本思路。
（2）课程不少于32学时。提供教学大纲、教案、教学PPT、作业、题库、微视频等教学资料；
（3）出版相应教材、教程或教学方案。</t>
  </si>
  <si>
    <t>支持高校工商管理院系或专业教师将创新思维、创业就业、大数据分析等元素融入到教学与实践中，鼓励教师改革教学模式、更新教学内容。公司提供价值48万元的教研平台支持。项目周期为1年，项目数4个。
（1）课程建设方向：工商管理专业课程。
（2）课程不少于32学时。提供教学大纲、实训大纲、教案、教学PPT、作业、题库、微视频等教学资料；
（3）出版相应教材、教程、教学方案或学习方案。</t>
  </si>
  <si>
    <t>工商管理专业方向，课程包括但不限于管理学、市场营销、经济法、消费者行为学、消费心理学、市场调查与预测、分销渠道管理、服务营销、客户关系管理、营销创新、促销管理以及商务礼仪和商务谈判等。</t>
  </si>
  <si>
    <t>工商管理专业</t>
  </si>
  <si>
    <t>支持高校人资院系或专业教师将创新思维、创业就业、大数据分析等元素融入到教学与实践中，鼓励教师改革教学模式、更新教学内容。公司提供价值48万元的教研平台支持。项目周期为1年，项目数4个。
（1）课程建设方向：人力资源管理专业课程。
（2）课程不少于32学时。提供教学大纲、实训大纲、教案、教学PPT、作业、题库、微视频等教学资料；
（3）出版相应教材、教程、教学方案或学习方案。</t>
  </si>
  <si>
    <t>人力资源管理专业方向，课程包括但不限于人力资源管理、组织行为学、薪酬管理、绩效管理、员工流动管理、劳动经济学、劳动法、培训与开发、员工素质测评、职业生涯管理、招聘与选拔等。</t>
  </si>
  <si>
    <t>人力资源专业</t>
  </si>
  <si>
    <t>向申报获准的西部院校提供价值138万元的创新创业教育云平台及其课程资源，提供免费的双创师资培训。项目4个，项目周期1年。
主要方向：西部院校专业课程建设、西部院校创新创业课程建设、专创融合与课程再造、东西部高校课程共建计划、西部高校特色课程开发等。
（1）使用创智汇德的创新创业课程不少于1门；
（2）课程不少于32学时。提供完整教学资料；
（3）编写和出版不少于6本的教材或教程。</t>
  </si>
  <si>
    <t>申请通过立项的院校将得到创智汇德提供的价值58万元的创新创业教研云平台及配套的创新创业课程资源。项目周期1年，项目数4个。
（1）院校根据自身专业特色和教学实际，结合创智汇德的课程资源，开设创新创业基础课程和专业课程；
（2）开设基于创智汇德的课程，总数不少于1门；
（3）编写和出版不少于1种的教材或教程。</t>
  </si>
  <si>
    <t>支持高校创新创业教师结合院校专业特色和自身教学实践，积极推进创新创业教育教学改革,建设适合本院校实际的创新创业课程。创智汇德公司为每项课程提供启动经费3万元，并提供价值58万元的平台和资源支持。项目周期为1年，项目数4个。
（1）使用创智汇德提供的双创课程资源进行教学和教研工作；
（2）课程不少于32学时。提供教学大纲、实训大纲、教案、教学PPT、作业、题库、微视频等教学资料；
（3）出版相应教材、教程、教学方案或学习方案。</t>
  </si>
  <si>
    <t>申请通过立项的院校将得到创智汇德提供的价值48万元的创新创业学习云平台及配套的创新创业课程资源。项目周期为1年，项目数4个。
（1）院校根据自身专业特色和教学实际，结合创智汇德的课程资源，推进本院校的创新创业必修课和选修课建设；
（2）开设基于创智汇德的课程总数不少于1门，并做好教学管理工作。</t>
  </si>
  <si>
    <t>协助高校建设大学生创新创业项目管理平台，展示高校创新创业教育和实践成果，提高项目的行政管理效率，促进项目的孵化与成长，并为大学生创新创业项目的提供必要的专家指导和资金支持。项目数4个，周期1年。</t>
  </si>
  <si>
    <t>创新创业教育教学方向，项目周期1年。由创智汇德课程教学专家团队以集中和个别相结合的方式,通过专家讲座、在线学习、技术培训、参观体验等形式,提高高校创就业教师的教学水平和实践水平。同时支持高校的双创课程改革和专创融合课程建设工作。公司可提供价值48万元的教研平台支持。</t>
  </si>
  <si>
    <t>创新创业项目指导方向，项目周期1年。由创智汇德项目指导专家团队以集中和个别相结合的方式，对合作院校创新创业教师进行项目指导培训，提高高校创新创业教师的创新创业项目辅导能力和参赛指导水平。公司可提供价值48万元的教研平台支持。</t>
  </si>
  <si>
    <t>厦门铸远教育科技有限公司</t>
  </si>
  <si>
    <t>面向全国高等院校会计类、财务管理类、审计类、税务类等专业方向，基于管理会计应用型人才培养，并结合校内相关课程改革需求，通过标准版教学资源开发高校管理会计课程配套资源、实训、教材等，推动高校更新管理会计教学内容、完善课程体系，建成能够满足行业发展需要、可共享的课程、教材资源并推广应用</t>
  </si>
  <si>
    <t>1.全国各高等院校会计学院、管理学院，财经类各专业等。
2.企业财务共享中心。</t>
  </si>
  <si>
    <t>会计、审计、税务、财管</t>
  </si>
  <si>
    <t>以提高教师实践能力和教学水平为目标，面向高等院校的会计类、财务管理类、审计类、税务类等专业方向的青年教师，由会计乐联合某些高校牵头共建管理会计的师资培训项目，其他学校参与培训；开设管理会计最新实务知识、管理会计实务能力提升、财会技能教学相关的培训课程，接受教师申请到本公司参与会计实务流程、管理会计实训项目的研发设计。</t>
  </si>
  <si>
    <t xml:space="preserve">1.全国各高等院校会计学院、管理学院，财经类各专业等。
2.企业财务共享中心。
</t>
  </si>
  <si>
    <t>面向高等院校的会计类、财务管理类、审计类、税务类等专业方向，合作建设基于财务共享中心的双创基地，基于业财一体化的共享财务创新创业中心，要求能够基于铸远公司财务共享中心平台开发配套课件，实验项目，实验指导书，教材及作为区域性管理会计实验教学基地。</t>
  </si>
  <si>
    <t>构建创新创业教育生态系统，突出开放性和系统性，跨越组织、学科和专业边界，整合高校、企业和行业资源，构建教育平台实现有效协作，投入资源进行共享财务创新创业案例库建设，鼓励教师开展企业访谈，收集一手资料撰写创新创业案例，鼓励学校组织人员对案例进行评估和筛选，根据案例质量和教学要求，选择合适的案例构建案例库，组织教师针对案例进行研讨，提升案例教学的水平和质量。</t>
  </si>
  <si>
    <t>IBM</t>
  </si>
  <si>
    <t>面向教育部“新工科建设”总体指导原则下开展的高校已有信息类专业的升级或者多学科交叉复合专业的建设任务，由IBM提供在量子计算、人工智能、数据科学与大数据分析、区块链等新兴技术领域的软件、云平台、在线课程、实验教程及实训项目等教学资源，由高校研究和修订相关专业课程体系，开设相关课程，编写相应教材或实验教程，组织并指导学生使用IBM技术参加学生竞赛和科研等活动（此项目仅针对面信息技术新工科产学研联盟下的“认知计算与人工智能教育工作委员会”的成员高校开放）。</t>
  </si>
  <si>
    <t>量子计算、人工智能、数据科学与大数据分析、区块链</t>
  </si>
  <si>
    <t>信息技术相关学科</t>
  </si>
  <si>
    <t>面向量子计算、人工智能、数据科学与大数据分析、区块链以及主机系统技术，高校教师基于IBM提供的教学资源（包括在线课程、实验案例、实训项目、技术文档等）为基础，结合学校自身特色，开发面向全国院校推广的精品慕课课程、教学实验案例或教材，且在校内开展翻转课堂教学实践。
IBM通过其设在国家留学基金委的IBM奖教金项目对立项获批的负责教师予以支持。</t>
  </si>
  <si>
    <t>量子计算、人工智能、数据科学与大数据分析、区块链以及主机系统技术</t>
  </si>
  <si>
    <t>围绕数据科学与大数据分析、区块链方向，高校基于IBM提供的师资培训教程与讲师资源，开展面向本校与区域或全国高校教师的师资培训班，每期培训班覆盖至少30所高校，教师人数不少于50人。
IBM通过其设在国家留学基金委的IBM奖教金项目对立项获批的负责教师予以支持。</t>
  </si>
  <si>
    <t>数据科学与大数据分析、区块链</t>
  </si>
  <si>
    <t>围绕认知计算、大数据分析、云计算、区块链和系统科技方向，IBM通过其“全球卓越学者奖”项目对高校信息技术相关专业教师开展的符合要求的创新创业教育改革的研究项目予以资金资助。（定向邀请）</t>
  </si>
  <si>
    <t>认知计算、大数据分析、云计算、区块链和系统科技方向</t>
  </si>
  <si>
    <t>高校学生个人（或团队）通过学习IBM提供的多达65种不同行业应用场景的聊天机器人的建造方法，掌握IBM Cloud平台以及Watson Conversation API的使用方法，并在自行设定的具有商业创新价值的业务场景里开发并训练一款聊天机器人，并以Demo形式在指定平台上发布，结合平台上虚拟货币投资额以及IBM专家的评审意见，IBM通过其设在国家留学基金委的“IBM奖学金”项目对综合排名前5名的项目予以资金和技术资源资助，支持其进一步探索创新。</t>
  </si>
  <si>
    <t>认知计算</t>
  </si>
  <si>
    <t>IBM联合中电科软件信息服务有限公司及合作高校，结合医疗领域数据科学人才需求，以“医疗健康大数据分析与机器学习”案例为主题，尤其以“脑卒中的智能诊断模型的设计与实现”为要求，共同设立在线大数据机器学习实战项目。本项目面向高校在校生开放，要求申请者在线学习掌握大数据、机器学习基本技术和方法、学习了解“脑卒中”相关知识，设计并实现一种脑卒中智能诊断模型，基于相关医疗大数据，对脑卒中进行辅助诊断或预警。IBM及行业专家将根据本项目申请者完成情况，并通过IBM设在国家留学基金委的“IBM奖学金”项目，择优对前五名进行资金和技术资源资助，支持其进一步探索创新。</t>
  </si>
  <si>
    <t>认知计算、大数据分析</t>
  </si>
  <si>
    <t>IBM联合云南南天电子信息产业股份有限公司及合作高校，结合金融领域数据科学人才需求，以“银行业客户异常交易分析”案例为牵引，共同设立在线大数据实战项目。本项目面向高校在校生开放，要求申请者在线学习大数据基本技术和方法、了解领域业务知识，设计并实现一种快速有效的算法模型，甄别交易中的异常行为，及时作出风险预警。IBM及行业专家将根据本项目申请者完成情况，并通过IBM设在国家留学基金委的“IBM奖学金”项目，择优对前五名进行资金和技术资源资助，支持其进一步探索创新。</t>
  </si>
  <si>
    <t>围绕数据科学与大数据分析方向，结合IBM提供的讲师、课程、行业案例、云平台等资源，在校内举办面向来自不同院系专业的学生的创新训练营，学校负责训练营的推广、学生的遴选、组队与考勤、训练营场地、网络环境及相关后勤设备的保障。IBM向通过训练营结业测试的学生提供证书，并通过其设在国家留学基金委的IBM奖教金项目对立项获批的负责教师予以支持。（定向邀请）</t>
  </si>
  <si>
    <t>数据科学与大数据分析</t>
  </si>
  <si>
    <t>IBM基于全球高校合作网络，与美国知名高校合作提供为期1-2周左右的海外双创训练模块，内容可包括英文商业计划书和路演培训、商业落地及科技转化、初创企业调研参访、高管创业对话分享以及IBM实验室创新技术体验。IBM通过其设在国家留学基金委的IBM奖教金项目对立项获批的负责教师予以支持。(定向邀请)</t>
  </si>
  <si>
    <t>认知计算、大数据分析、云计算、区块链</t>
  </si>
  <si>
    <t>鑫精合激光科技发展（北京）有限公司</t>
  </si>
  <si>
    <t>为学校提供教学设备及协助学校完成基础课程的培训，协助完成老师的课程培训。完善专业课程的相关培训任务。</t>
  </si>
  <si>
    <t>新材料、机电专业、材料力学、工程设计</t>
  </si>
  <si>
    <t>材料冶金</t>
  </si>
  <si>
    <t>基于鑫精合激光科技发展（北京）有限公司的“互联网+”和“3D＋”线上线下相结合模式，在充分考虑当今产业和技术的发展趋势，以及实际应用的项目和产业资源的前提下，培养出与时代相融的人才，为“新工科”建设提供充分的资源保障。</t>
  </si>
  <si>
    <t>基于联合共建的实验室和实训基地为老师提供相关工作岗位中所需求的能力及技术内容培训，使学校老师能够更加深刻的了解真实工作岗位的需求，并根据需求进行相应的课程和实训内容的开发，为“新工学”的工程教育注入活力。</t>
  </si>
  <si>
    <t>本项目面向材料学院、机电学院、金属力学、工训中心等院系，与学校联合共建增材制造（3D打印）等实验室及实训基地。联合实验室及实训基地建设包括增材制造打印工艺、金属材料参数、增材制造设备、粉末生产工艺、拓扑优化工业4.0生产模拟系统等相关设备及配套的实习实训的手册。</t>
  </si>
  <si>
    <t>为在校生提供创新技术课程，培养创新创业意识。提供实习岗位。</t>
  </si>
  <si>
    <t>成立联合基金，为创新创业提供一定经济支持</t>
  </si>
  <si>
    <t>北京动力节点科技有限公司</t>
  </si>
  <si>
    <t>DRP分销资源计划是构建分销网络的供销关系管理系统，目的是使企业具有对订单和供货具有快速反应和持续补充库存的能力。供应商和经销商之间可以实时地提交订单、 查询产品供应和库存状况、并获得市场、销售信息及客户支持，实现了供应商与经销商之间端到端的供应链管理，有效地缩短了供销链。企业也可以在兼容互联网时代现有业务模式和现有基础设施的情况下，迅速构建b2b电子商务的平台，扩展现有业务和销售能力，实现零风险库存，大大降低分销成本，提高周转效率，确保 获得领先一步的竞争优势。</t>
  </si>
  <si>
    <t>计算机科学与技术、软件工程、网络工程、电子商务、信息与计算科学、电子信息工程、计算机应用与维护电子商务、网络工程等专业</t>
  </si>
  <si>
    <t>计算机科学与技术、软件工程、网络工程、电子商务、信息与计算科学、电子信息工程、计算机应用与维护、数字媒体、电子商务、网络工程</t>
  </si>
  <si>
    <t>计算机科学与技术、软件工程、网络工程、电子商务、信息与计算科学、电子信息工程、计算机应用与维护电子商务、网络工程等专业，大数据分析</t>
  </si>
  <si>
    <t>该项目为基于互联网金融的网贷平台，用技术推动金融创新，为借贷双方提供信息交互、资金撮合服务。项目主要包括PC站、M站、APP客户端，由多个项目系统构成，包括数据接口系统、后台管理系统、支付系统、第三方接口对接系统、定时任务系统、营销活动系统，红包系统，合同签章系统，整个项目采用分布式开发模式，集群部署，采用Nginx实现负载均衡，Spring session共享，Redis集群缓存热点数据提升系统吞吐量，采用Dubbo实现项目间的RPC调用，采用Mycat实现数据库读写分离，采用分布式文件系统FastDFS存储投资借款合同，采用消息队列ActiveMQ进行削峰填谷、异步优化。</t>
  </si>
  <si>
    <t>计算机科学与技术、软件工程、网络工程、电子商务、信息与计算科学、电子信息工程、计算机应用与维护电子商务、网络工程等专业，金融产业、数字交易、网络借贷</t>
  </si>
  <si>
    <t>北京神州泰岳教育科技有限公司</t>
  </si>
  <si>
    <t>已开设人工智能与大数据专业、正在申请开设人工智能与大数据专业、拟开设计算机相关专业（人工智能与大数据方向），纳入学分管理、有配套师资队伍的高校。</t>
  </si>
  <si>
    <t>人工智能与大数据 计算机</t>
  </si>
  <si>
    <t>1）面向专业及对象：已开设网络安全、计算机、信息工程等相关专业的高校。
2、建设目标和内容：共建网络空间安全实践课程体系，打造高校网络安全人才培养新模式。</t>
  </si>
  <si>
    <t>已经开设或正在申请开设网络空间安全专业的高校，或拟开设计算机相关专业（网络安全方向）的高校。</t>
  </si>
  <si>
    <t>已开设物联网专业，或者正在申请物联网专业的高校，有完善的学分管理机制和配套的师资队伍。</t>
  </si>
  <si>
    <t>1）面向专业及对象：已开设创新创业基础课程、纳入学分管理、有配套师资队伍的高校。
2）建设目标和内容：高校解决基础条件，泰岳教育协助高校建设创新创业教育课程体系。</t>
  </si>
  <si>
    <t>已开设创新创业基础课程、纳入学分管理、有配套师资队伍的高校。</t>
  </si>
  <si>
    <t>创业教育</t>
  </si>
  <si>
    <t>已开设市场营销、电子商务、新闻传播、编辑出版、网络与新媒体、数字出版、数字媒体技术、数字媒体艺术、视觉传达、广告设计与制作等专业，纳入学分管理、有配套师资队伍的高校。</t>
  </si>
  <si>
    <t>市场营销、电子商务、新闻传播、编辑出版、网络与新媒体、数字出版、数字媒体技术、数字媒体艺术、视觉传达、广告设计与制作</t>
  </si>
  <si>
    <t>北京京胜世纪科技有限公司</t>
  </si>
  <si>
    <t>、面向专业及对象：物联网工程专业教师和学生。
二、建设目标：提供物联网实训设备保证学生的实训开展，完善教学过程和教学资源，提升教学水平。
三、建设内容：企业为院校提供提供《物联网虚拟仿真实训平台》40个客户端为期一年的免费使用权，企业安排工程师到学校与任课教师共同探讨教学内容和教学体系内容，将教学资源进行完善，将教学过程进行规范，将企业对人才培养的要求引入教学过程。企业为每所院校提供3万元资金，用于教学研讨会议的经费（差旅、住宿、场地等）</t>
  </si>
  <si>
    <t>物联网工程及相关专业</t>
  </si>
  <si>
    <t>一、面向专业及对象：物联网工程专业学生。
二、建设内容：企业提供40套《物联网虚基础实验系统》、《物联网应用开发教学实训系统》为期一年的免费使用权，在学校建设联合实践基地。企业安排工程师和学校教师联合组成实践教学团队。企业提供研发项目，以外包的形式交给学生进行制作。根据研发的成果企业支付报酬。在校实习期间表现较好的同学，可到我公司进行顶岗实习，或由我公司推荐实习单位。可保证每年安排5-10名学生到校外实习，校外实习期补助为1000元/月，入职后根据能力的提升逐步提高补助。</t>
  </si>
  <si>
    <t>一、面向对象：物联网工程专业教师和学生
二、建设内容：企业提供工程师与学校共同组建师资团队，企业提供软件创业平台20套，提供为期一年的免费使用权，支持高校进行创新创业实践训练体系的建设，企业提供创新创业思路，并在项目转化上给与支持，以此来支持高校创新创业教育的改革。企业为每所院校提供3万元创新创业资金，院校按照企业的要求进行项目等价值的项目研发。</t>
  </si>
  <si>
    <t>武汉易思达科技有限公司</t>
  </si>
  <si>
    <t>面向高等院校电子信息类、计算机类等相关专业，围绕工科学生工程实践能力培养的目标、课程设置、实习实训安排、经费投入、体制机制、雇主反馈等关键环节开展调查，深入分析工科学生工程实践能力的现状与问题，推进基于成果导向的工科学生工程实践能力培养体系，校企共同建设新工科实践教育体系，并将其整理成可以推广的经验，共同编写实践教材。</t>
  </si>
  <si>
    <t>电子信息类、计算机类等相关专业</t>
  </si>
  <si>
    <t>面向高等院校电子信息类、计算机类等相关专业，校企合作共建通信专业实验室、通信系统实验室、物联网创新应用实验室、电子与通信综合创新实验室、通信创新创业实践基地、通信课程与通信系统虚拟仿真实验室，通过优势互补、资源整合，创新电子信息类专业实验课程，探索通信、物联网的新技术在教学中的应用，将项目式教学、口袋实验室、电子积木、虚拟仿真、远程实验等引入到创新创业、课程设计、毕业设计、竞赛训练和实习实训环节。</t>
  </si>
  <si>
    <t>面向高等院校电子信息类、计算机类等相关专业，建设电子信息、通信、信号处理、物联网等方向的创新创业基地，融合企业资源，为高校提供开源软硬件平台，建设创客空间、创新创业通识课程体系、创新创业实践训练体系、创新创业师资培训体系、创新创业案例库，支持学校开展各类创新创业竞赛，协助高校开展创新创业教育改革，打造产学研创相融合的新型人才培养模式。</t>
  </si>
  <si>
    <t>面向高等院校电子信息类、计算机类等相关专业的青年教师，由武汉易思达组织开展技术培训、产品培训、研发培训和管理培训，提供4G、NB-IOT、5G、软件无线电、物联网等方向的培训项目。通过集中培训、实际操作、项目实战等方式，提高青年教师的技术视野，工程意识和研发水平，进而推动教学技术、教学方法、教学水平和教学质量的改革。</t>
  </si>
  <si>
    <t>广州名动教育咨询有限公司</t>
  </si>
  <si>
    <t>发挥产学研合作优势，共享数娱产业产研成果，加强数娱专业工科建设</t>
  </si>
  <si>
    <t>数字媒体，动漫，游戏，视觉传达，影视后期，交互设计</t>
  </si>
  <si>
    <t>1.校企双方共同制定产学结合、适应行业需求的专业人才培养方案和校企长效合作机制。 2.引入名动最新的技术课程体系，包括专业核心课程及专业实践课程。 3.在专业技术能力培养的同时，开展职业素养与就业指导课程。 4.校企双方共同建立并完善产学合作的专业资源库。 5.协助合作院校搭建并推广名动云上教学管理系统平台。</t>
  </si>
  <si>
    <t>1.名动数娱集团拟将联合区域内优势院校设立青年骨干教师培养基地，用来开展师资培训以及教学展示与研讨项目。 2.根据不同方向的需求，派遣有丰富实践经验的人员，切合社会实际需求，结合当下最流行的技术开展培训，努力为院校培养多个专业方向的优秀师资，推进教学改革与创新工作，帮助院校完善专业学科建设，促进教师指导大赛的水平，并为院校间教学工作的交流与促进提供平台。 3.整个师资培训期间，遵循项目管理中的PDCA模型（Plan-Do-Check-Action），做好“计划——执行——检查——纠正”工作。</t>
  </si>
  <si>
    <t>1.校企双方共同制定产学结合、适应行业需求的专业人才培养方案和校企长效合作机制。 2.结合院校专业人才培养方案和校内实践体系，引入名动企业文化、岗位实训环境、技术体系和商业实践案例、完善校外实践体系的建设。 3.名动为参加校外实践的学生提供商业项目开发实战课程和顶岗实训。 4.推行差异化教学模式和项目管理制度。</t>
  </si>
  <si>
    <t>1.名动组织专家前往院校开展创新创业宣传活动，并邀请总监举行创新创业讲座，讲授行业热点技术方向和创业经历。 2.名动每年从中择优给予创新创业基金支持。 3.项目立项后，所在院校组织专门辅导教师给予支持。 4.获得基金支持并孵化良好的项目，追加投资，争取将优秀的创新创业项目培养成校企协同合作的创业典范。</t>
  </si>
  <si>
    <t>1.名动组织专家前往院校开展创新创业宣传活动，并邀请总监举行创新创业讲座，讲授行业热点技术方向和创业经历。 2.名动每年定期邀请合作企业相关技术专家、知名创新创业导师以及名动资深技术总监对学生团队申报的创新创业项目进行评审，并评估项目价值和风险，从中择优给予创新创业基金支持。 3.项目立项后，名动将委派资深项目经理一对一对接团队进行技术指导。 4.获得基金支持并孵化良好的项目，利用名动的投融资平台资源帮助其进行推广，争取将优秀的创新创业项目培养成校企协同合作的创业典范。</t>
  </si>
  <si>
    <t>北京文华在线教育科技股份有限公司</t>
  </si>
  <si>
    <t>为贯彻落实《教育部关于加强高等学校在线开放课程建设应用与管理的意见》以及《教育部办公厅关于开展2017年国家精品在线开放课程认定工作的通知》等文件对信息技术与教育的融合、学生自主学习能力、资源共享与管理、教育管理机制、教育体系的改革的号召和要求，以“互联网+”为背景，以信息化教学平台（优学院&amp;APP）作为教学改革的有效途径，着力打造一批高水平、创新型的信息化教学资源和数字化课程，通过引入先进的信息技术，带动课程教学模式改革，加大在线开放课程的应用推广力度。同时借助公司运营的“人民网公开课-优学院”在线开放课程平台的优势，与院校深度合作，带动一批优质在线课程建设。</t>
  </si>
  <si>
    <t>（1）新工科相关课程；
（2）优质的通识教育课程，尤其定位在中华传统文化、艺术鉴赏类的相关课程；
（3）思想政治教育类课程；
（4）优质公共课程及专业基础课程等。</t>
  </si>
  <si>
    <t>一流的教师队伍能够创造一流的教育业绩，高校教师教学发展中心是高校教师的培养基地，而教师培训工作是提高高校教师的整体素质和提升高校的整体师资队伍水平的重要手段。本项目结合“互联网+”的技术和理念，帮助高校搭建网络教师培训云平台，完善线上、线下教师培训体系，输入和输出优质的教师培训资源，让优质资源得以更广泛共享；按照引进来走出去的指导精神，争取让更多的教师有机会参加国际交流合作；同时结合学校自身特点，建设基于移动设备以及大数据的评教工作。</t>
  </si>
  <si>
    <t>杭州简学科技有限公司</t>
  </si>
  <si>
    <t>围绕国家关于新工科建设的若干要求，结合教育部2017年发布的《新工科研究与实践项目指南》，根据产业和技术最新发展的人才需求，拟设立10个项目，围绕“人工智能专业建设与服务”方向，整合政产学研资源，推动高校泛人工智能相关专业的建设与升级设立专项项目：
1)人工智能专业建设规划设计；
2)人工智能专业人才培养体系建设；
人工智能专业校企协同育人机制探索；</t>
  </si>
  <si>
    <t>1.自然科学类、工程科学类通识课或大类专业基础课
2.与大数据、互联网+、工业4.0、虚拟现实、信息素养等相关的理工类、信息技术类基础学科的普及型、通识类课程</t>
  </si>
  <si>
    <t>没有专业要求</t>
  </si>
  <si>
    <t>拟围绕“课程思政”、“人工智能”、“混合式教学”等方向，通过MOOC课程、MOOC课程群或微专业的建设，推动高校教学内容和课程体系改革。</t>
  </si>
  <si>
    <t>围绕“MOOC建设与运营管理”、“基于MOOC的翻转教学”、“MOOC平台的使用与管理”、“信息化大赛与教学”、“高职教学诊断”等内容开展定向或公开的师资培训，培训内容以政策传递、教学方法和教改方向分享交流。</t>
  </si>
  <si>
    <t>优先遴选合作高校，通过提供师资、社会资源，支持高校开发建设创新创业课程体系、创业训练营等，支持高校创新创业教育改革。</t>
  </si>
  <si>
    <t>广东南方广播影视传媒集团有限公司</t>
  </si>
  <si>
    <t>实践条件和实践基地建设项目主要面向开设影视传媒类专业的高校，依托南方广播影视传媒的品牌和行业资源，企业提供资金和搭建平台支持，提供行业对人才的最新需求标准，提供专业所需的真实项目与岗位真实场景，合作支持一批高校，提升高校实践条件，建设具有行业影响力和示范意义的实践基地。</t>
  </si>
  <si>
    <t>主要面向开设影视,传媒,艺术类专业的高校</t>
  </si>
  <si>
    <t>影视、传媒、艺术类</t>
  </si>
  <si>
    <t>北京钢铁侠科技有限公司</t>
  </si>
  <si>
    <t>北京钢铁侠科技有限公司将向高校机器人技术有关专业的教师和教学提供机器人产业的最新发展信息和学科知识，鼓励高校教师以钢铁侠科技提供的机器人软硬件为教育平台，展开智能机器人相关的学科教育。项目计划将机器人行业对人才培养的最新要求引入教学过程，支持高校人才培养工作，并在钢铁侠科技的项目经验基础上，通过教学课程或系列课程的改革推进教育创新，促进教学内容乃至课程体系的一系列改革。</t>
  </si>
  <si>
    <t>涉及专业包括机器人技术相关内容，如电气、电子、通信、机械、控制、材料、自动化、软件等。</t>
  </si>
  <si>
    <t>以机器人系统性教育专业为主，可包含机器人相关技术学科</t>
  </si>
  <si>
    <t>福建东方锐智信息科技集团有限公司</t>
  </si>
  <si>
    <t>面向计算机科学与技术、物联网工程、软件工程、电子科学与技术、电子信息工程、数字媒体技术等相关专业的教学内容、课程资源建设主要包括理论及实训课程内容建设、教学资源建设（教材、课程大纲、教学设计、讲义、慕课视频、实践案例资源、实训手册……）。目的是更好的促进企业需求融入人才培养环节，使教学内容契合行业主流技术和岗位职业技能。验收提交资料：核心技术课程教学大纲、课程电子书、习题和实验设计、教学案例资料。</t>
  </si>
  <si>
    <t>面向计算机科学与技术、物联网工程、软件工程、电子科学与技术、电子信息工程、数字媒体技术等相关专业的教学内容、课程资源建设主要包括理论及实训课程内容建设、教学资源建设。</t>
  </si>
  <si>
    <t>面向计算机科学与技术、物联网工程、软件工程、电子科学与技术、电子信息工程、数字媒体技术等相关专业</t>
  </si>
  <si>
    <t>面向计算机相关专业教师，开展软件开发、物联网开发、大数据及人工智能、VA/AR开发等4个方向技术培训，并让更多的教师参与企业工程实践环节，打造创新型、应用型师资人才。
项目内容包括：
1.通过技术培训提升教师的技术水平，把握最新行业技术方向。
2.通过工程实践和项目研究提升教师的项目开发能力和项目经验。
培训通过线上线下开展集中授课并结合企业项目实践方式进行。</t>
  </si>
  <si>
    <t>面向计算机相关专业教师，开展软件开发、物联网开发、大数据及人工智能、VA/AR开发等4个方向技术培训，并让更多的教师参与企业工程实践环节，打造创新型、应用型师资人才。</t>
  </si>
  <si>
    <t>开展软件开发、物联网开发、大数据及人工智能、VA/AR开发</t>
  </si>
  <si>
    <t>面向开设计算机科学与技术、物联网工程、软件工程、电子科学与技术、电子信息工程、数字媒体技术等相关专业的院系建设联合实验室或实训基地，开发相关实践案例资源，以改善实践教学条件，提升实践教学水平为目的。验收提交资料：实践教学大纲、实践学时规划、实验设计手册及相关代码、课程设计或实习任务方案。</t>
  </si>
  <si>
    <t>面向开设计算机科学与技术、物联网工程、软件工程、电子科学与技术、电子信息工程、数字媒体技术等相关专业</t>
  </si>
  <si>
    <t>计算机科学与技术、物联网工程、软件工程、电子科学与技术、电子信息工程、数字媒体技术等相关专业</t>
  </si>
  <si>
    <t>深圳市越疆科技有限公司</t>
  </si>
  <si>
    <t>根据国家智能制造2025的指导方针，将智能机器人领域的新技术与实验室相结合，设计、实施综合型的实验对象，并配套完善理论指导以实现系统智能化、装备信息化、设备性能优化、交互人性化等工业和民用领域所需的实质能力</t>
  </si>
  <si>
    <t>机器人工程、电子信息、机电工程、控制工程相关专业</t>
  </si>
  <si>
    <t>机器人工程、控制工程、机电工程、电子信息相关专业</t>
  </si>
  <si>
    <t>以机器人工程相关专业建设为背景，为教师提供实验平台、理论研究对象、授课培训对象。该培训采用项目驱动方式，不仅老师需要进行培训，还需要带领学员完成一定的项目设计和实施，为在校内授课提供更广阔的思路。</t>
  </si>
  <si>
    <t>北京商鲲教育控股集团有限公司</t>
  </si>
  <si>
    <t>面向大数据技术、机电一体化、机械设计与制造、模具设计与制造、建筑设计、数控技术、汽车制造与装配技术、计算机应用技术等相关专业课程教学资源、课程建设，主要包含理论课程内容建设、教学资源建设(校本教材、课程体系、教学设计、视频课程、实践案例资料)及专业实训室和实训平台建设等。最终目的是让学习者掌握行业或企业发展所需相关知识和岗位职业技能。需提供专业的人才培养方案及实践环节的教学体系介绍、专业实验室情况介绍和项目建设方案等。</t>
  </si>
  <si>
    <t>大数据应用技术、机电一体化、机械设计与制造、模具设计与制造、建筑设计、数控技术、汽车制造与装配技术、计算机应用技术等相关专业。</t>
  </si>
  <si>
    <t>大数据应用技术、机电一体化、机械设计与制造、模具设计与制造、建筑设计、数控技术、汽车制造与装配技术、计算机应用技术等相关专业</t>
  </si>
  <si>
    <t>面向高校计算机、软件、信息、通信、机械等相关学院，为高校教师制定持续的知识更新计划，保证教师的知识体系结构和行业最新的技术发展相同步，培养能够系统教学、实战性强、具备优秀职业素质的青年教师。需提供学校专业方向相关信息、师资情况、专业培训实验室情况、在校生人数、教师培训年度计划等。</t>
  </si>
  <si>
    <t xml:space="preserve">面向高校计算机、软件、信息、通信、机械等相关学院，包括创新创业课程体系建设、创新创业实践教学体系建设及创客空间项目资源建设。改善相关教育课程体系，并将创新创业学习贯穿整个课程体系、完善相关实践教学体系，结合创新创业教育改革项目完善课程实践体系、创客空间和创新创业教育平台建设项目支持，依托于学校现有资源，提供企业现有真实项目资源案例及建设方案等。需提交建设方案、专业建设现状和人才培养方案、完整项目计划书等资料。
</t>
  </si>
  <si>
    <t>广州市靖凯网络科技有限公司</t>
  </si>
  <si>
    <t>计算机相关专业老师</t>
  </si>
  <si>
    <t>昆山巨林科教实业有限公司</t>
  </si>
  <si>
    <t>该项目的建设目标，是围绕目前IT产业热点技术领域，包括智能制造、机械控制、机电一体化、自动化、机器人设计等技术方向，支持高校在这些技术方向建设新工科人才培养基地和联合实训室，服务于高校基础教学及实训科研。同时也可以基于实训室环境开展创新创业、培训认证、课程建设等，推动高校技能型人才培养。通过企业与机械制造、自动化、机电一体化、机器人控制、工业设计等五类不同专业基础的高校合作，建设大学生实习实训基地及相应的管理制度。其中，不同专业类型的高校建立专业侧重点不同的特色实践实习基地，由企业和高校联合管理。</t>
  </si>
  <si>
    <t>智能制造、机械制造、机电一体化、自动控制、工业机器人</t>
  </si>
  <si>
    <t>面向高校机械制造、自动化等专业开展申报，通过支持相关专业课程建设，改进课程教学内容，优化课程体系，推进优质教学资源共享，提升专业教学质量，培养行业需求的人才。项目重点支持柔性制造、机电一体化、自动化、机器人控制等专业方向的课程建设，形成与行业对接的培养方案以及课程体系。</t>
  </si>
  <si>
    <t>面向高校机械制造、自动化等专业开展申报，进行柔性制造、机电一体化、自动化、机器人控制等专业方向的师资培训，根据“提高教育教学能力、教育创新能力和教育科研能力”的指导思想，推行项目管理制度，打造更高层次专业型、应用型、创新型、复合型师资团队。</t>
  </si>
  <si>
    <t>项目旨在与高校合作建设联合实训室、实践基地，提升学校专业实践环境，共同开发有关的教学资源，提升学校实践教学水平。项目围绕柔性制造、机电一体化、自动化、机器人控制等技术方向。支持高校在以上技术方向建设联合实训室，服务于高校基础教学及实训科研。同时也可以基于实训室环境开展创新创业、培训认证、课程建设等，推动高校技能型人才培养。</t>
  </si>
  <si>
    <t>该项目面向高校，由企业提供师资、软硬件条件、建设经费等，支持高校建设创新创业教育课程体系、实践训练体系、创客空间、项目孵化转化平台等，支持高校创新创业教育改革，开展以技术创新为核心的创客教育，培养创新型人才。</t>
  </si>
  <si>
    <t>江苏哈工海渡工业机器人有限公司</t>
  </si>
  <si>
    <t>教学内容和课程体系改革项目面向具有机电一体化、自动化、机械设计制造及其自动化、计算机、软件工程、工业机器人、智能制造等相关专业的高校，由哈工海渡提供经费、师资、技术、平台等方面的支持，将工业机器人技术、人工智能、智能制造、自动化系统集成等产业和技术的最新发展、行业对人才培养的最新要求引入教学过程，通过课程或系列课程的建设，推动高校更新教学内容、完善课程体系与配套教学资源、系统化实训设备和健全技能考核体系，建成能够满足行业发展需要、可共享的课程、教学资源和教学平台，让更多有需要的高校参与进来，培养出企业、行业和社会真正需要的专业技术人才，支撑我国制造业的转型和升级。</t>
  </si>
  <si>
    <t>机电一体化、自动化、机械设计制造及其自动化、计算机、软件工程、工业机器人、智能制造等相关专业或产业方向</t>
  </si>
  <si>
    <t>机电一体化、自动化、机械设计制造及其自动化、计算机、软件工程、工业机器人、智能制造</t>
  </si>
  <si>
    <t>针对全国高校的机电一体化、自动化、机械设计制造及其自动化、计算机、软件工程、工业机器人、智能制造等相关专业，面向院校骨干教师和各学科带头人，设立师资培训项目，组织教师开展工业机器人技术、人工智能、智能制造、自动化集成仿真系统等领域的技术培训、经验分享、项目研究等工作。依托院校和企业现有平台资源，通过线上学习与线下实操训练相结合的模式，分阶段对以上新的专业、技术方向和应用项目进行培训，让更多的教师参与到企业工程实践环节，不断提升教师的工程实践能力和教学水平，打造具有更高层次专业型、应用型、创新型、复合型师资团队。</t>
  </si>
  <si>
    <t>机电一体化、自动化、机械设计制造及其自动化、计算机、软件工程、工业机器人、智能制造等相关专业</t>
  </si>
  <si>
    <t>围绕机电一体化、自动化、机械设计制造及自动化、计算机、软件工程、工业机器人、智能制造等方向，与校方合作联合实验室、实践基地等，开发有关的实验教学资源，提升实践教学水平，服务于高校基础教学及实训科研。。以支持合作院校培养适应产业发展需要的应用型、复合型及创新型人才。实践实习基地建设完成后，可向其他高校开放。</t>
  </si>
  <si>
    <t>郑州新思齐科技有限公司</t>
  </si>
  <si>
    <t>该项目主要面向高校计算机类、电子信息类和通信类等相关专业，由新思齐根据自身条件和需要，提供经费和资源支持高校的新工科研究与实践、根据产业和技术最新发展需求，在大数据分析、信息安全云计算、通信网络规划与设计、系统运维、网络工程师等6个方向进行校企合作、合作育人、合作就业、合作发展。</t>
  </si>
  <si>
    <t>在大数据分析、信息安全云计算、通信网络规划与设计、系统运维、网络工程师等6个方向进行校企合作、合作育人、合作就业、合作发展。</t>
  </si>
  <si>
    <t>实践条件建设和实践基地建设项目指在与高校合作建设联合实训室、实践基地，提升学校专业实践环境，共同开发有关的教学资源，提升学校实践教学水平。项目围绕大数据分析、信息安全、云计算、通信网络规划与设计、系统运维、网络工程师等6个技术方向。支持高校在以上技术方向建设联合实训室，服务于高校基础教学及实训科研。同时也可以基于实训室环境开展创新创业、培训认证、课程建设等，推动高校技能型人才培养。</t>
  </si>
  <si>
    <t>大数据分析、信息安全云计算、通信网络规划与设计、系统运维、网络工程师等6个方向</t>
  </si>
  <si>
    <t>主要针对高校计算机、通信、电子信息类相关专业开展申报，进行大数据分析、信息安全云计算、通信网络规划与设计、系统运维、网络工程师等专业方向等6个方向的师资培训，根据“提高教育教学能力、教育创新能力和教育科研能力”的指导思想，推行项目管理制度，打造更高层次专业型、应用型、创新型、复合型师资团队。</t>
  </si>
  <si>
    <t>大数据分析、信息安全云计算、通信网络规划与设计、系统运维、网络工程师等专业方向等6个方向的师资培训</t>
  </si>
  <si>
    <t>面向高校计算机、通信、电子信息类相关专业开展申报，通过支持相关专业课程建设，改进课程教学内容，优化课程体系，推进优质教学资源共享，提升专业教学质量，培养行业需求的人才。项目重点支持大数据分析、云计算、通信网络规划与设计、系统运维、网络工程师等专业方向的课程建设，形成与行业对接的培养方案以及课程体系。</t>
  </si>
  <si>
    <t>大数据分析、云计算、通信网络规划与设计、系统运维、网络工程师等专业方向的课程建设</t>
  </si>
  <si>
    <t>重庆万学创世教育科技有限公司</t>
  </si>
  <si>
    <t>1、大学生就业、创业教育教学内容改革,面向高校就业相关课程，包括：大学生职业生涯规划、职业能力培育、求职指导、应用型人才培养体系搭建以及大学生创新创业课程、创新创业实训营、创业先锋班、创业能力提升、创业意识引导等。由企业提供经费、平台及在线课程等方面的支持，将产业和技术的最新发展、行业对人才培养的最新要求引入教学过程。
2、围绕普通高校师范类专业能力提升及认证的教学和课程改革，包括：教师认证政策分析和教师认证实施研究，师范类专业教学质量研究，师范专业“课证融合”研究，提升教师资格证书获取率的教学实践研究。</t>
  </si>
  <si>
    <t>面向高校就业、创业相关课程，围绕普通高校师范类专业能力提升及认证的教学和课程改革。</t>
  </si>
  <si>
    <t>就业、创业、师范类</t>
  </si>
  <si>
    <t>1、建立实用性师资培养体系，面向高校专业教师，围绕就业教育、创业教育和创业项目训练指导开展，由企业组织教师开展课程体系构建、经验分享、项目研究等工作，提升教师的就业、创业指导能力和教学水平。
2、围绕师范专业教师培训，由企业联合学术组织，包括师范教育课程“课证融合”的师资培养、教师资格考试课程教师培养。</t>
  </si>
  <si>
    <t>就业、创业教育和创业项目训练指导领域，建立实用性师资培养体系，围绕师范专业教师培训</t>
  </si>
  <si>
    <t>面向各高校，针对高校创业教育与孵化建立高校高层次应用型人才培养体系，新型创业学院构建，创业实训系统，十位一体孵化平台等，由企业提供技术支撑、软硬件条件，支持高校创新创业教育改革。</t>
  </si>
  <si>
    <t>各高校围绕大学生就业、创业、师范类专业认证的课程进行</t>
  </si>
  <si>
    <t>北京字节跳动科技有限公司（今日头条）</t>
  </si>
  <si>
    <t>青年学者访问项目：通过定向邀约与学者申请结合的方式欢迎计算机学科的优秀青年教师来到头条访问交流。交流期间，青年学者和所带学生将与公司技术相关人员共同研究学界和业界前沿问题，将学校课程与实际产业需求相融合，实现面向产业需求和最新技术趋势的研究及教学实践探索。公司技术人员积极参与校企共建课程，对青年学者进行业界前沿技术需求培训，并让青年教师在学校课堂授课过程中辐射到更多学生，完善以应用型人才为主的培养体系。</t>
  </si>
  <si>
    <t>计算机相关学科，包含但不限于自然语言处理、计算机视觉、计算机图形、机器学习、语音识别、分布式系统、云计算、大数据平台、软件工程等</t>
  </si>
  <si>
    <t>大学生实习实训基地：依托公司技术实力和科研平台，积极响应教育部校企协作育人的号召，公司计划面向高校计算机和电子工程相关学科，与高校合作建立实践基地，高效对接高校学生实习实训的需求，为学生提供实习岗位及锻炼工程能力的平台，共同培养世界一流的工程人才。让学生在公司实习的过程中提高交往沟通能力、提高学生实践和实际应用能力，推动学校招生与企业招工相衔接，充分发挥校企育人“双重主体”，学生学徒“双重身份”。企业与高校共同建立学生在实习期间的成效评价机制，完善产业需求导向的人才培养模式。进一步健全学生到企业实习实训制度，与学校共建共享生产性实训基地，推进学生实习的规范化和体系化。</t>
  </si>
  <si>
    <t>计算机类和电子信息类等相关专业院系</t>
  </si>
  <si>
    <t>互联网公共治理问题合作研究项目：通过定向邀请与教师申请结合的方式欢迎高校教师针对互联网公共治理问题与公司开展合作研究。依托今日头条的海量数据平台和内容平台，结合高校前沿、先进的研究能力，公司鼓励申请者对互联网行业迅速发展而引起的一系列公共课题进行研究。将高校社科类的研究课题与互联网实际应用和实践问题相结合，实现面向产业发展带来最新、最实际问题的研究及解决。公司将积极参与合作研究过程，为教师研究提供准确数据和内容平台，产业和学界一同积极投入互联网发展带来的公共问题治理，为产业健康发展贡献力量。</t>
  </si>
  <si>
    <t>包含但不限于新闻传播学、社会学、心理学、法学等</t>
  </si>
  <si>
    <t>腾讯公司</t>
  </si>
  <si>
    <t>电子信息类专业大学一年级新生通过搭建一个端到端的虚拟工程系统，训练学生对工程的认知能力，接触一些技术训练，培养学生的创新素质，实现高中学习模式到大学学习模式的转变。在掌握一定技术的前提下，通过硬件实验和虚拟仿真实验,模拟工程实战中的部分环节。学生需要发现社会生活需求（通过校园生活环境进行模拟），进行团队合作，提出工程解决方案，研发原型产品，通过作品展等方式模拟行业交流，从而体验建立合作伙伴的过程以及与潜在客户进行价值验证的过程。在实验中，学生将自己的创新成。引入大量趣味化的、虚拟和实物相结合的实验，形成一种以实验为枢纽的混合式学习模式，使学生对实验产生好奇心，熟悉实验，理解实验的价值。</t>
  </si>
  <si>
    <t>电子信息类方向</t>
  </si>
  <si>
    <t>电子信息</t>
  </si>
  <si>
    <t>计算机、软件、艺术</t>
  </si>
  <si>
    <t>计算机、软件、动画、多媒体</t>
  </si>
  <si>
    <t>软件工程</t>
  </si>
  <si>
    <t>计算机、金融、网络空间安全</t>
  </si>
  <si>
    <t>计算机、软件、金融、安全</t>
  </si>
  <si>
    <t>计算机、软件、网络空间安全等</t>
  </si>
  <si>
    <t>计算机、软件</t>
  </si>
  <si>
    <t>意法半导体（中国）投资有限公司</t>
  </si>
  <si>
    <t>面向高校电子信息类相关院系，设立精品示范课程项目12项。拟支持的方向包括嵌入式系统、单片机、微机原理等基础类课程、电子系统、创新实践等高阶类课程，以及DSP、电机控制、物联网等应用类课程。支持教学方式方法创新与改革，分享教学改革经验和实践做法。</t>
  </si>
  <si>
    <t>在物联网、智能互联、可穿戴、智能工业和城市等新型应用领域，支持高校的嵌入式系统人才培养和专业综合改革。</t>
  </si>
  <si>
    <t>电子信息、自动化及其相关专业</t>
  </si>
  <si>
    <t>拟设立6 个项目。围绕物联网、智能互联、可穿戴、智能工业和城市等应用方向，协助提升一线教学教师提高嵌入式系统领域的技术和课程建设水平。具体举办6 场师资培训班，围绕嵌入式系统领域开展基础、高级和应用方面的师资培训。</t>
  </si>
  <si>
    <t>围绕物联网、智能互联、可穿戴、智能工业和城市等应用方向的嵌入式系统领域。</t>
  </si>
  <si>
    <t>面向高校理工科相关院系，由ST提供软、硬件设备和平台，在高校建设联合实验室、实践基地等。并开发有关的实验教学资源，打造精品课程，提升实践教学水平。同时依托联合实验室和实践基地，打造师资培训和学生实习实训中心。</t>
  </si>
  <si>
    <t>创新创业教育改革主要面向高校，提供师资、软硬件条件、工程师技术支持，支持高校建设创新创业教育课程体系，参与高校教学改革，提供企业前沿的信息技术，参与电子信息教指委的“2018年全国大学生智能互联创新大赛”，支持高校创新创业教育改革。</t>
  </si>
  <si>
    <t>中国教育国际交流协会教育与文化创意产业分会</t>
  </si>
  <si>
    <t>此项目面向高校艺术设计、游戏、动画、影视、数字媒体技术等相关专业和教师，由文创分会提供经费、师资、技术、平台等方面的支持，将产业和技术的最新发展、行业对人才培养的最新要求引入教学过程，通过课程或系列课程的建设，推动高校更新教学内容、完善课程体系，建成能够满足行业发展需要、可共享的课程、教材资源并推广应用。</t>
  </si>
  <si>
    <t>高校艺术设计、游戏、动画、影视、数字媒体技术等相关专业</t>
  </si>
  <si>
    <t>艺术设计、游戏、动画、影视、数字媒体技术等相关专业</t>
  </si>
  <si>
    <t>此项目主要面向高校艺术设计、游戏、动画、影视、数字媒体技术等相关专业院系，由文创分会携企业方共同提供软、硬件设备或平台，在高校建设联合实验室、实践基地等，并开发有关的实验教学资源，提升实践教学水平。</t>
  </si>
  <si>
    <t>高校艺术设计、游戏、动画、影视、数字媒体技术等相关专业院系</t>
  </si>
  <si>
    <t>北软高科科技发展有限公司</t>
  </si>
  <si>
    <t>面向全国高等学校计算机科学与技术、软件工程、网络工程、物联网、数字艺术等本科及以上相关专业，与申报院校课程融合、内容共建。旨在协助院校打造产学研融合的教学模式，提供先进的人才培养方案，丰富实践教学内容，提升科研水平，促进专业发展</t>
  </si>
  <si>
    <t>计算机科学与技术、软件工程、网络工程、电子商务、信息与计算科学、电子信息工程、计算机应用与维护、数字媒体、电子商务、网络工程等相关专业</t>
  </si>
  <si>
    <t>在各地建立“XXX大学-北软高科校外实践基地”，引入北软高科企业文化、专业技术体系、项目实践案例、企业师资等资源，开展大学生课程实践和项目实践学习，提升学生技术和项目的实践和创新能力，通过对行业认知、专业认知等职业素质培养，提升学生的综合能力和素质，实现学生到企业准员工的角色转变，提高学生专业对口就业率和薪金整体水平。</t>
  </si>
  <si>
    <t>科大讯飞股份有限公司</t>
  </si>
  <si>
    <t>面向计算机类相关专业，设立传统专业升级改造项目10项，协助高校在原有基础上拓宽人工智能和大数据专业教育内容，形成“人工智能+X”和“大数据+X”复合专业培养新模式，调整专业培养方向，优化课程设置，支持教学方式方法创新与改革，提高学生的动手能力和岗位适应能力。目前包括但不局限于以下专业升级和改造：计算机科学与技术、软件工程、网络工程、物联网工程、数字媒体技术、智能科学与技术、空间信息和数字技术、数据科学与大数据技术。</t>
  </si>
  <si>
    <t>信息产业中大数据、人工智能领域</t>
  </si>
  <si>
    <t>面向高校，设立共建学院项目10项，支持部分高校共建大数据或人工智能学院。共建学院面向人工智能和大数据产业发展需求，结合高校自身专业设置和人才培养目标，改造升级传统计算机类相关专业课程设置及培养方向，新增大数据或人工智能相关专业。共建学院在人才培养方面，将以学生为中心、以成果作为导向，以质量持续改进为理念，构建高校教、学、练、管、评、就业闭环管理的教学生态，积极探索人才培养新模式和新机制。</t>
  </si>
  <si>
    <t>拟设立15个项目，主要面向大数据、人工智能应用技术领域新建实验室，实验室包括大数据实验室，AI应用实验室，AI创新实验室3个实验室，以及为三个实验室提供计算力存储力的高性能计算存储中心。实验室的设计将按照落实“产、学、研、用”一体化的思想和模式，从教学、实践、科研和使用多方面注重专业人才和特色人才的培养。科大讯飞将为高校提供AI实验课程资源与行业脱敏数据库，AI技术及行业经验协助高校进行实验课程资源建设。</t>
  </si>
  <si>
    <t>重庆翰海睿智大数据科技有限公司</t>
  </si>
  <si>
    <t>利用本企业在大数据领域的行业资源、技术资源和课程资源，与高校开展合作办学、合作育人和合作就业项目</t>
  </si>
  <si>
    <t>大数据、人工智能</t>
  </si>
  <si>
    <t>大数据、人工智能及相关专业</t>
  </si>
  <si>
    <t>由高校与企业合作，组织教师利用翰海睿智的大数据实验平台开展相关技术培训、采用Cloudera、Qlik 等一流厂商课程体系，使用丰富的项目案例进行数据集经验分享、项目研究等工作，提升教师的实践能力和教学水平</t>
  </si>
  <si>
    <t>面向大数据、人工智能学院及其他各院系专业高校学生，与高校共同成立实训教学平台、联合实验室等，由翰海睿智提供软件、平台支持，并开发相关的实践教学资源，提高实践教学水平，提升学生的动手能力水平，更加契合岗位。</t>
  </si>
  <si>
    <t>上海博为峰软件技术股份有限公司</t>
  </si>
  <si>
    <t>主要面向已开设或者考虑开设软件测试相关专业的合作院校，围绕当前软件测试领域的技术热点，博为峰将在每年寒暑假期间，至少举办一期师资培训班，以线上学习平台与线下实训操作相结合的模式，协助提升一线教学教师的技术和课程建设水平，并为参与项目的高校骨干教师提供到企业参与顶岗工作的机会。</t>
  </si>
  <si>
    <t>已开设或者考虑开设软件测试相关专业的合作院校</t>
  </si>
  <si>
    <t>主要面向已开设或者考虑开设软件测试相关专业的合作院校，由博为峰按照实践教学环节所需的真实环境，打造综合实践基地。同时由博为峰协助院校储备专业实践教学资源，并派遣经验丰富的企业培训技术讲师协助实践教学授课，真正实现产教零距离，提升实践教学水平。</t>
  </si>
  <si>
    <t>面向已开设或者考虑开设软件测试相关专业的合作院校</t>
  </si>
  <si>
    <t>主要面向已开设或者考虑开设软件测试相关专业的合作院校，由博为峰提供自主研发的软件测试平台，针对设计建设方案、硬件指标和设施配套标准，协助院校共建企业级软件测试实验室。同时，由博为峰协助院校储备专业实践教学资源和实践教学授课，并由博为峰资深项目经理组织优秀学生成立项目团队，参与企业真实测试项目，并可择优获得知名企业的实习推荐。</t>
  </si>
  <si>
    <t>主要面向已开设或者考虑开设软件测试相关专业的合作院校</t>
  </si>
  <si>
    <t>面向所有申请院校，由校企双方共同制定产学结合、适应行业需求的专业人才培养方案和校企长效合作机制。由博为峰及其合作企业从参与商业项目测试实战的学生中择优安排顶岗实训，使之熟悉企业文化，了解产业真实工作环境，提升工作经验和综合职业素养。通过推行差异化教学模式和项目管理制度，以校外实践驱动专业课程建设，实现校企协同合作。</t>
  </si>
  <si>
    <t>面向所有申请院校</t>
  </si>
  <si>
    <t>施耐德电气(中国）有限公司</t>
  </si>
  <si>
    <t xml:space="preserve">拟设立8个项目。将开展“机器人应用”、“工业互联网应用”、“智能化工厂”等方向推动大学生系统能力培养的课程建设项目和教改项目；开展推动与普及大学计算机课程教学和自动化领域结合的跨学科培养努力，设立专项和基础教改项目。
1.面向计算机、软件工程等专业，设立示范课程项目4项。拟支持的方向包括“工业互联网应用”（含与Android相关的移动应用开发以及物联网应用开发）、“智能化工厂”（分析与应用实践， 开源大数据分析与应用工具有关）。
2.面向机械、电气，自动化等专业，设立教改项目4项。支持教学方式方法创新与改革，分享教学改革经验和实践做法。拟支持的方向同上。
</t>
  </si>
  <si>
    <t>面向计算机、软件工程、机械、电气，自动化等专业</t>
  </si>
  <si>
    <t>北京民用联合航空有限公司</t>
  </si>
  <si>
    <t>北京民用联合航空有限公司在航空服务、航空软件开发、无人机应用这三个专业方向上，拥有丰富教学经验和人才培养体系的经验。通过和合作学校对专业课程体系的建设，对教学内容的制定与完善，提高合作学校课程的实用性，确保学生毕业能够顺利进入工作岗位。</t>
  </si>
  <si>
    <t>航空服务、旅游管理、酒店管理、艺术、电子信息、计算机、机电等相关专业</t>
  </si>
  <si>
    <t>航空服务、航空软件开发、无人机应用</t>
  </si>
  <si>
    <t>航空实践条件和实践基地建设项目包括基地建设和大学生实训项目基于培养民航类应用型人才的项目研究和开发，提高学生职业文化能力和职业技能能力，提升综合素养；航空实训基地项目，通过投放飞机模拟室及相关地勤设备，无人机应用等设备，达到实训的要求。</t>
  </si>
  <si>
    <t>中青朗顿（太湖）教育文化科技股份有限公司</t>
  </si>
  <si>
    <t>面向高校所有专业领域，开展大学生创新创业教育，支持各大院校对学生进行创新、创业教育改革，提供创新、创业师资、教学软件；支持高校建设大学生创新、创业教育课程体系、实训训练体系、创客空间、创新创业项目企业孵化转化平台等，以支持高校创新、创业教育改革。</t>
  </si>
  <si>
    <t>高等院校所有专业</t>
  </si>
  <si>
    <t>有创新、创造成果、和有志进行创新、创造教学和创新创造新产品的普通本科院校所有专业的师生，均有资格申报，本公司为院校师生提供创新创业教育基金，支持创新、创业教育基金、创客空间、创新创业企业孵化转化平台的支持。</t>
  </si>
  <si>
    <t xml:space="preserve">上海维启信息技术有限公司 </t>
  </si>
  <si>
    <t>面向建筑工程、计算机工程、机械工程、动画工程相关专业学生，着眼于互联网革命、新技术发展、制造业升级等时代特征，培养学生快速学习新事物的能力，学会在专业交叉和融合中学习，在建筑工程专业发展的基础上，融合机械专业、动画专业、计算机专业相关知识技能，培养装配式建筑人才、BIM专业人才、虚拟现实技术专业人才，提高其创新能力及竞争能力。</t>
  </si>
  <si>
    <t>建筑工程、土木工程、材料、机械、数控、动画、计算机、建筑专业、计算机科学、数字媒体技术等专业</t>
  </si>
  <si>
    <t>多专业</t>
  </si>
  <si>
    <t>针对土木工程专业，进行教学内容和课程体系的改革，以BIM、虚拟现实、3D等技术为支撑，汇聚BIM全过程、工艺、识图、造价、测量、测评、资源等，包含丰富的微课、教案、现场实拍及规范等教学资源的职业教育云平台。平台可使用虚拟实训软件、教学资源、测评体系完成所有从教学到实训到最后考核测评的全过程，提高教学和学习效率。</t>
  </si>
  <si>
    <t>建筑工程技术、建筑工程管理、建筑装饰材料与构造、建筑装饰制图识图、设备安装、给水排水、暖通工程、道路工程、土木工程、市政工程、隧道工程、BIM工程专业、建筑经济管理、工程造价、建筑工程预决算等多专业。</t>
  </si>
  <si>
    <t>进行土木工程专业教师的培训活动组织，进行土木工程行业的新兴技术、重难点施工方法案例内容，进行集中组织培训。培训内容，为时下行业内的前沿主流技术，如：BIM技术应用、装配式建筑技术应用、VR技术应用、AR技术应用等。通过培训，让教师跟上时代步伐，与时俱进的进行教学教育工作。</t>
  </si>
  <si>
    <t>全国开设建筑专业的本科和大中专院校</t>
  </si>
  <si>
    <t>土木工程专业实习实训场地安全、项目周期长、实训操作不便等特性，进行实践教学基地建设。将目前建筑行业的实际情况与教学相结合，以实体建筑为中心载体，涵盖房屋建筑工程所有节点；实训学习与专业知识节点一一对应；借助虚拟现实、互联网、BIM等技术使学生更直观地学习建筑结构相关知识，激发学生的学习兴趣，有效提高专业教学和实训效率。同时将院校的理论研究，应用于企业实际应用，形成产学研一体的实践基地建设。</t>
  </si>
  <si>
    <t>房屋建筑、地下建筑、道路、隧道、桥梁建筑、水利水电、港口及近海结构与设施、装饰装修、工程管理、工程造价、岩土工程、土木工程、装配式施工技术、建筑工程管理、装配式施工技术、农业、隧道工程等专业</t>
  </si>
  <si>
    <t>面向大土木工程专业实施创新创业教育改革项目。依据先进前沿技术应用的指导思想，“建筑工程+”新型技术应用（BIM技术、VR技术、AR技术）项目教学改革。重点投入和支持的方向为：在建筑设计、建筑施工（工程算量、工程造价、工程施工装修等）、建筑运维等领域。实行创新创业教学改革，将新的技术新的理念在教学过程中，教给学生。</t>
  </si>
  <si>
    <t>房屋建筑、地下建筑、道路、隧道、桥梁建筑、水利水电、港口及近海结构与设施、装饰装修、工程管理、工程造价、岩土工程以及农业方向等专业</t>
  </si>
  <si>
    <t>面向大土木工程专业实施创新创业联合基金项目。依据先进前沿技术应用的指导思想，“建筑工程+”新型技术应用（BIM技术、VR技术、AR技术）项目。重点投入和支持的方向为：建筑设计、建筑施工（工程算量、工程造价、工程施工装修等）、建筑运维等方向。建设新型技术应用工作室，进行建筑行业创新创业项目开展。</t>
  </si>
  <si>
    <t>重点投入和支持的方向为：建筑设计、建筑施工、建筑运维等专业</t>
  </si>
  <si>
    <t>机器时代（北京）科技有限公司</t>
  </si>
  <si>
    <t>面向本科生的教学和课程体系改革，设立教材改革和教学改革项目。改革目标旨在利用创新教学方式方法，在机器人类、自动化类、机电类、电子信息类等相关专业的课程上，推动大学生系统能力培养的课程建设项目和教改项目；提高教学效果，促使学生动手实践，在与业界相结合的实践课程中提高专业水平。面向机器人类、自动化类、机电类等方向，设立教改项目3项，支持教学方式方法创新与改革，分享教学改革经验和实践做法；设立教材1项，建设从工程实践角度，将工程性、知识性、创造性融为一体的系列教材。</t>
  </si>
  <si>
    <t>机器人类、自动化类、机电类、电子信息类等相关专业及院校。</t>
  </si>
  <si>
    <t>机器人类、自动化类、机电类、电子信息类等相关专业</t>
  </si>
  <si>
    <t>协助提升一线教学教师的技术和课程建设水平。将围绕“产业级机器人-移动机人”领域，针对机器人类、自动化类、机电类等方向开展教学实践与技术创新师资培训。师资培训，来推动院校更新教学资源、完善课程和实践体系，建立能够满足行业发展需求、企业实际应用、可共享教学资源和创新技术并推广和使用。师资培训项目将开展课程研讨、技术培训等几个方面的工作，尤其是协助培育从事一线教学工作的青年教师。</t>
  </si>
  <si>
    <t>针对机器人类、自动化类、机电类等专业方向，开展教学实践与技术创新师资培训</t>
  </si>
  <si>
    <t>机器人类、自动化类、机电类等方向</t>
  </si>
  <si>
    <t>支持：机器人类、自动化类、机电类等方向的理工类全日制本科高校。项目主要围绕“产业级机器人-移动机器人”主题，面向学校有关院系，企业提供软、硬件·设备或平台，和院校建设联合实验室与高校建设联合实验室。用于实践教学、课程设计、毕业设计、创新与竞赛训练、项目开发、创新技术研究等使用，开发有关的实验教学资源、创新技术研发，提升实践教学水平和技术创新，可用于实践教学、课程及毕业设计、创新训练、竞赛培训、项目开发等使用，达到改善教学、实训、创新培养效果。实验室可作为教学内容和课程体系改革项目、创新开发的技术平台依托，促进教学创新，提升实践教学水平和技术创新。</t>
  </si>
  <si>
    <t>机器人类、自动化类、机电类等方向的理工类全日制本科高校</t>
  </si>
  <si>
    <t>机器人类、自动化类、机电类等相关方向专业</t>
  </si>
  <si>
    <t>面向全国高校机器人类、自动化类、机电类、创客、工程创新等相关方向，支持高校建设创新创业教育课程体系、实践训练体系、创客空间、项目孵化转化平台等，形成具有特色的创新创业教育理念。由企业提供师资培训、软硬件条件、投资基金等，支持高校建设创新创业教育课程体系、实践训练体系、创客空间、项目孵化转化平台等，支持高校创新创业教育改革。提升创新创业教学质量，培养创新人才。</t>
  </si>
  <si>
    <t>面向全国高校机器人类、自动化类、机电类、创客、工程创新等相关方向</t>
  </si>
  <si>
    <t>机器人类、自动化类、机电类、创客、工程创新等相关方向</t>
  </si>
  <si>
    <t>苏州博达特机电科技有限公司</t>
  </si>
  <si>
    <t xml:space="preserve">围绕智能制造、机器人、虚拟仿真、云平台、信息化等专业领域类新工科建设；
博达特与高校打造共商、共建、共享的工程教育责任共同体，深入推进产学合作、产教融合、教育协同，联合制定培养目标和培养方案、共同建设新工科校企合作实训基地、师资培训、校企科研等，企业参与到教育教学各个环节中，促进新工科人才培养与产业需求紧密结合，为跨院系、跨学科、跨专业交叉培养新工科人才提供组织保障，建设教育、培训、研发一体的共享型协同育人新工科实践平台。
</t>
  </si>
  <si>
    <t>围绕智能制造、机器人、虚拟仿真、云平台、信息化等专业领域类新工科建设</t>
  </si>
  <si>
    <t>智能制造、机器人、自动化、机械电子工程、新工科、工程训练中心等专业或院系</t>
  </si>
  <si>
    <t xml:space="preserve">围绕智能制造、机器人、自动化、机械电子工程、新工科、工程训练中心等专业或院系，结合专业老师，推动教学内容和课程体系改革；
通过专业教学及课程体现改革的资助，企业与高校建立改革团队，在新时代的背景下结合新兴产业、新技术、新思想，以培养复合型人才为目标，重点在智能制造、虚拟仿真、机器人、自动化、新工科、机电技术等课程内容和课程体系改革为重点，促进院校体系改革的进程，提升教学质量。
</t>
  </si>
  <si>
    <t>围绕智能制造、机器人、自动化、机械电子工程、新工科、工程训练中心等专业或院系，结合专业老师，推动教学内容和课程体系改革</t>
  </si>
  <si>
    <t xml:space="preserve">围绕智能制造、机器人、自动化、机械制造等专业的骨干教师等开展师资培训。
博达特和高校遴选一批优秀工程师、骨干教师组建成师资培训团队，采取项目主导、任务驱动、质量考核三位一体的培训方式，健全培训管理、项目培训、考核等体系，以提升师资的专业水平、技术创新能力等为培训目标，采取企业岗位培训、校内培训、集中培训等方式而展开，以此提升教师的工程实践能力和教学水平。
</t>
  </si>
  <si>
    <t>围绕智能制造、机器人、自动化、机械制造等专业的骨干教师等开展师资培训</t>
  </si>
  <si>
    <t xml:space="preserve">项目围绕智能制造、机器人、自动化、新工科、工程训练中心等专业或院系而展开。
与高校在相关专业领域建设联合实训室、实践基地，并校企联合开发有关的实验教学资源，提升实践教学水平。同时提供在企业相关专业领域类的学生实习实训岗位，与高校共同制定有关的管理制度，加强学生实习过程管理，不断提高实习实训质量。以此提升高校实践条件和实践基地的教学质量、教学水平，同时亦可开展相关课程研讨和技术培训。
</t>
  </si>
  <si>
    <t>项目围绕智能制造、机器人、自动化、新工科、工程训练中心等专业或院系而展开</t>
  </si>
  <si>
    <t>珠海骏驰科技有限公司</t>
  </si>
  <si>
    <t>围绕目前产业的热点技术领域，包括移动计算类、大数据和智能类、市场营销、金融与财务类学习。支持高校开展工作过程化教学的课程建设和教学改革工作，建成一批高质量、可共享的工作过程化教学课程教案和工作过程化教学教学改革方案。这些建设成果将向社会开放，任何高校都可以参考借鉴用于教学和人才培养目的。</t>
  </si>
  <si>
    <t>计算机类、软件工程类、市场营销类、金融与财务管理类、交通运输类、工农业产品设计类</t>
  </si>
  <si>
    <t>同高校共同开展工作过程化教学课程研讨、技术培训和双师型教师培养等几个方面的工作，尤其是协助培育从事一线教学工作的工作过程化教学双师型教师。</t>
  </si>
  <si>
    <t>支持各大院校培养大批新兴工程科技人才，将我国建成世界最大规模的高等工程教育，促使工程教育专业实现国际实质等效，为推进世界一流大学和一流学科建设和发展新工科奠定良好基础。</t>
  </si>
  <si>
    <t>支持各大院校对学生进行创新、创业教育，提供创新、创业师资、教学软件；支持高校建设大学生创新、创业教育课程体系、实训训练体系、创客空间、创新创业项目企业孵化转化平台、创新、创业教育项目立项后支持并鼓励高校在确定学生岗位培养目标（每项目至少确定10人）后。</t>
  </si>
  <si>
    <t>支持院校学生进行创新、创业，支持大学生创新、创业，为大学生提供创新、创业基金支持、创客空间、创新创业企业孵化转化平台等，以支持大学生创新、创业。</t>
  </si>
  <si>
    <t>上海汇招信息技术有限公司</t>
  </si>
  <si>
    <t xml:space="preserve">2018年，上海汇招信息技术有限公司（以下简称“易招标”）拟在互联网采购、微服务、云计算、大数据分析等方向，在教学内容和课程体系改革、实践条件和实践基地建设两个领域为高校提供支持,为推动我国采购数据化快速健康发展培养人才，为开展前沿研究提供便利条件。
招标采购以及公共资源交易的电子化，是中央政府顺应经济、社会和技术发展趋势和实际需要，积极推动的数字化战略的重要组成部分。
招标采购的电子化改变的不仅是载体形式和操作模式，全过程数据化和互联网化更是为采购管理带来了深刻变革的可能。为此，易招标设立本产学协同育人项目。
</t>
  </si>
  <si>
    <t>招标采购的电子化，拟在互联网采购、微服务、云计算、大数据分析等方向，在教学内容和课程体系改革、实践条件和实践基地建设两个领域为高校提供支持</t>
  </si>
  <si>
    <t>招标采购的电子化，互联网采购、微服务、云计算、大数据分析等方向</t>
  </si>
  <si>
    <t>中智讯（武汉）科技有限公司</t>
  </si>
  <si>
    <t>该项目主要面向高校计算机、通信、电子信息、物联网等相关专业，由企业根据自身特色和资源优势，联合高校开展新工科人才培养基地建设，指导高校学习企业的先进技术和先进企业文化，深入开展工程实践活动，参与企业技术创新和工程开发。</t>
  </si>
  <si>
    <t>计算机、通信工程、物联网、云计算</t>
  </si>
  <si>
    <t>教学内容和课程体系改革项目将面向全国高校计算机、通信、电子信息、物联网等相关专业和教师，由中智讯公司提供经费、师资、技术、平台等方面的支持，将产业和技术的最新发展、行业对人才培养的最新要求引入到教学过程中，通过单门课程或系列课程的建设，推动高校更新教学内容，完善课程体系，形成能够满足行业发展需要的、可共享的课程及教材，打造持续健康的人才生态系统，构建构建素质、能力、知识、创新相互协调的人才培养体系。</t>
  </si>
  <si>
    <t>中智讯公司师资培训项目主要针对全国高校全国高校计算机、通信、电子信息、物联网等相关专业，开展大数据、云计算、物联网、移动互联网、嵌入式技术等技术方向进行培训，推行项目管理制度，以线上资源分享与线下实训操作相结合的模式培养行业所需专业师资，打造更高层次专业型、应用型、创新型、复合型师资团队。</t>
  </si>
  <si>
    <t>该项目中，中智讯公司将于与高校合作建设联合实训室、实践基地，提升学校专业实践环境，共同开发有关的教学资源，提升学校实践教学水平。实践条件建设项目围绕目前IT产业热点技术领域，包括大数据、云计算、物联网、移动互联网、嵌入式技术等技术方向，支持高校在这些技术方向建设联合实训室，服务高校基础教学及实训科研。同时也可以基于实训室环境开展创新创业、培训认证、课程建设等，推动高校技能型人才培养。</t>
  </si>
  <si>
    <t>该项目的建设目标，由企业提供师资、软硬件条件、建设经费等，支持高校建设创新创业实践实训基地、创新创业教育课程体系、实践训练体系、创客空间、项目孵化转化平台等，支持高校创新创业教育改革，开展以技术创新为核心的创客教育，培养创新型人才。</t>
  </si>
  <si>
    <t>项目将为合作院校的学生团队，在云计算、大数据、物联网、移动互联网、人工智能等方向的创新创业提供支持，安排技术骨干为学生提供技术和产品开发培训，为基于技术前瞻性、创新性、产业价值的项目提供资金支持。</t>
  </si>
  <si>
    <t>赛灵思(Xilinx)</t>
  </si>
  <si>
    <t>此项目主要面向新兴工科专业，探索利用Xilinx的Zynq Pynq等平台，以及SDx技术在智能制造、机器人、智慧城市等多学科交叉融合方向的实验模式，探索多方协同育人模式，注重学生系统能力培养，并充分发挥学生的天赋特长，探索新的实习模式，建设面向新工科的工程实践教育体系与实践平台。</t>
  </si>
  <si>
    <t>此项目将围绕在教育部高等学校计算机专业教学指导委员会的系统能力培养专项计划，教育部高等学校电子信息类专业教学指导委员会智能互联创新创业大赛等重点方向上，结合Xilinx的全可编程技术在大趋势方向上探索新的教学内容和课程体系建设和创新创业人才培养方式。重点支持FPGA云的异构计算课程，智能终端的机器视觉类课程，结合Pynq(Python on Zynq)架构开发的物联网，边缘计算，人工智能，机器人等相关课程，以及这些课程的前导专业课程，如采用Xilinx HLS技术的数字信号处理，数字图像处理类课程的建设。</t>
  </si>
  <si>
    <t>此项目将联合教育部高等学校计算机教学指导委员会，教育部高等学校电子信息类教学指导委员会等指导结构组织教师利用Xilinx的技术平台和前期产学合作成果开展相关技术培训、经验分享、项目研究等工作。Xilinx将提供资金以及直接技术支持，并邀请往期优秀产学合作项目老师进行分享。本项目鼓励西部院校以及青年教师组织申报。</t>
  </si>
  <si>
    <t>此项目主要支持高校采用Xilinx技术开展各类创新竞赛、建设创新创业教育课程体系、实践训练体系、创客空间等，支持高校创新创业教育改革。</t>
  </si>
  <si>
    <t>艾默生过程控制有限公司</t>
  </si>
  <si>
    <t>主要针对生命科学生产自动化、食品饮料生产自动化、智慧水务及污水处理等行业相关院校的老师及学生。与艾默生的技术专家共同研究相关行业课题，并推进科技成果转化</t>
  </si>
  <si>
    <t>自动化；机械；仪表与控制</t>
  </si>
  <si>
    <t>校企双方根据培养目标共建校内外卓越班、应用型研究生实践基地。艾默生将根据企业情况与学校合作承接学生企业实习</t>
  </si>
  <si>
    <t>石油石化，冶金，制药，油气行业，电力等相关行业</t>
  </si>
  <si>
    <t>针对学生技术能力及综合能力培养的工程营及竞赛：主要针对石油化工、电力、冶金、生命科学生产自动化、食品饮料生产自动化、智慧水务及污水处理等行业相关院校。根据校方对行业学生的培养特点及培养要求，双方共同设计工程营或竞赛的题目、培养的技术能力及综合能力的培训方案并实施</t>
  </si>
  <si>
    <t>主要针对石油化工、电力、冶金、生命科学生产自动化、食品饮料生产自动化、智慧水务及污水处理等行业</t>
  </si>
  <si>
    <t>北京启创远景科技有限公司</t>
  </si>
  <si>
    <t>面向机器人工程、自动化、机电、工程创新、电子信息等方向</t>
  </si>
  <si>
    <t>深圳市神州通联科技有限公司</t>
  </si>
  <si>
    <t>教学内容和课程体系改革项目将围绕目前产业的热点技术，针对软件开发领域及建筑/装饰领域的基础性内容：Python全栈开发、Python自动化软件测试、Python人工智能、Python大数据、Java大数据开发、电商与网络营销、UI设计与交互设计、建筑BIM应用、装饰BIM应用，建成一批高质量的课程并在本科院校中开设和推广。</t>
  </si>
  <si>
    <t>Python全栈开发、Python自动化软件测试、Python人工智能、Python大数据、Java大数据开发、电商与网络营销、UI设计与交互设计、建筑BIM应用、装饰BIM应用</t>
  </si>
  <si>
    <t>计算机、软件工程、电子信息</t>
  </si>
  <si>
    <t>师资培育项目将重点挖掘和开发各区域内种子学校的示范效应、带头效应和帮扶效应，使得区域内越来越多的本科院校能够从种子高校或者通过种子高校获得师资培训和资源共享，从而不断提升区域内师资队伍的数量和质量。借助神州通联多年的经验，向全国广大本科院校及附属机构开展师资培训项目。培训内容主要为线下学习为主的短训，由培训师带领参训教师参与学习、技术研讨、课题研究和交流活动。</t>
  </si>
  <si>
    <t>广州创显科教股份有限公司</t>
  </si>
  <si>
    <t>包括并不限于软件工程、计算机科学与技术、网络工程、信息与计算科学、物联网工程、电子信息、通信工程、数字媒体、教育技术等专业。</t>
  </si>
  <si>
    <t>软件工程、计算机科学与技术、网络工程、信息与计算科学、物联网工程、电子信息、通信工程、数字媒体</t>
  </si>
  <si>
    <t xml:space="preserve">汉语言文学、新闻与传播、艺术学等相关专业。
</t>
  </si>
  <si>
    <t>汉语言文学、新闻与传播、艺术学等相关专业</t>
  </si>
  <si>
    <t xml:space="preserve">包括并不限于软件工程、计算机科学与技术、网络工程、信息与计算科学、物联网工程、电子信息、通信工程、数字媒体、教育技术等专业
</t>
  </si>
  <si>
    <t>针对高校教师开展“教育信息化应用能力提升”培训与经验分享，提升教师的教育信息化实践能力和教学水平。</t>
  </si>
  <si>
    <t xml:space="preserve">不限专业
</t>
  </si>
  <si>
    <t>针对高校教师开展“创客教育师资”培训与经验分享，提升教师的教育信息化实践能力和教学水平。</t>
  </si>
  <si>
    <t xml:space="preserve">包括并不限于软件工程、计算机科学与技术、网络工程、信息与计算科学、物联网工程、电子信息、通信工程、数字媒体、教育技术等专业。
</t>
  </si>
  <si>
    <t>针对高校教师开展“教师专业发展”培训与经验分享，提升教师的教育信息化实践能力和教学水平。</t>
  </si>
  <si>
    <t>围绕着“AR/VR技术创新中心”领域，与高校共建联合实验室推动产学结合，同时实验室又可作为教学内容和课程体系改革项目、师资培训项目的技术平台依托，开展相关课程研讨和技术培训。</t>
  </si>
  <si>
    <t xml:space="preserve">包括并不限于软件工程、计算机科学与技术、网络工程、信息与计算科学、物联网工程、电子信息、通信工程、数字媒体等专业。
</t>
  </si>
  <si>
    <t>围绕着“大数据技术创新中心”领域，与高校共建联合实验室推动产学结合，同时实验室又可作为教学内容和课程体系改革项目、师资培训项目的技术平台依托，开展相关课程研讨和技术培训。</t>
  </si>
  <si>
    <t>包括并不限于软件工程、计算机科学与技术、网络工程、信息与计算科学、物联网工程、电子信息、通信工程、数字媒体等专业。</t>
  </si>
  <si>
    <t>围绕着“全媒体内容生产基地”领域，与高校共建联合实验室推动产学结合，同时实验室又可作为教学内容和课程体系改革项目、师资培训项目的技术平台依托，开展相关课程研讨和技术培训。</t>
  </si>
  <si>
    <t>珠海世纪鼎利科技股份有限公司</t>
  </si>
  <si>
    <t>计算机科学与技术、软件工程、通信工程、物联网工程、智能制造、大数据</t>
  </si>
  <si>
    <t>物联网、大数据、智能制造、ICT等相关领域内的优势特色专业</t>
  </si>
  <si>
    <t>主要面向物联网应用技术领域、移动通信技术领域、大数据技术领域和智能制造技术领域，资助合作院校建设创新型人才实训基地。通过优势互补、资源整合，依托基地引进技术标准和资源，承接产业中具有行业代表性的真实项目，创新现代学徒制教学，培养高素质技术技能型人才。</t>
  </si>
  <si>
    <t>主要面向物联网应用技术领域、移动通信技术领域、大数据技术领域和智能制造技术领域</t>
  </si>
  <si>
    <t>南京金岳房地产销售有限公司</t>
  </si>
  <si>
    <t>产学合作新工科建设项目通过借助腾讯在“互联网+”时代打造精品、高效运营的经验及独特的平台优势，结合高校工科教育的雄厚基础和丰富经验，梳理相关工科专业的课程体系、人才培养模式，培养支撑服务以新技术、新业态、新产业、新模式为特点的新经济的新一代工程科技人才。</t>
  </si>
  <si>
    <t>将通过课程体系研究、课程建设、师资联合培养等多种形式探索新工科教育实施模式，为高校在实施新工科建设提供参考。</t>
  </si>
  <si>
    <t>此项目主要面向高校有关院系，企业提供软、硬件设备或平台，在高校建设联合实验室、实践基地等，并开发有关的实验教学资源，提升实践教学水平</t>
  </si>
  <si>
    <t>市场营销专业</t>
  </si>
  <si>
    <t>最终目标在于：联合培养具有诚实守信品质、专业素质和能力强、勇于实践、敢于创新创业的商界英才。</t>
  </si>
  <si>
    <t>英飞凌科技（中国）有限公司</t>
  </si>
  <si>
    <t>请参见附件中的(附件一）鼓励和支持科研项目的技术领域.doc</t>
  </si>
  <si>
    <t>汽车类，电气类，电子工程类，自动化类，供应链管理类，物流管理类及物流工程类等方向</t>
  </si>
  <si>
    <t>以团队为单位进行申报，团队最多不超过3人，须指定一名学生为项目主负责人。申报项目必须指定至少一名指导教师，安排项目指导及相关协议程序支持。
重点支持以下基于英飞凌产品创新应用：
1）基于英飞凌的传感器如气压传感器以及24GHz雷达芯片，实现其在新兴领域的创新型应用
－无人机的创新型行业应用 (比如物流快递无人机，导航，探测，投递等) 
－机器人的创新型应用功能 (协作机器人, 服务机器人)
－智能家居（实现未来家居生活的自动化以及联网化）
－ VR/AR的创新型应用场景
2）采用iMotion™ Digital Motor Controller实现各类小功率电机的创新应用</t>
  </si>
  <si>
    <t>3）SIC 器件性能的评估及应用
4）设计创新的产品推广方式，对英飞凌基于ARM内核的嵌入式单芯片电机驱动方案ePower的产品知识及案例进行推广宣传，比如，短视频方式等。</t>
  </si>
  <si>
    <t>包括但不限于电气工程类，汽车电子类，电子信息类，自动控制类以及机械电子类等相关专业</t>
  </si>
  <si>
    <t>1. 基于英飞凌AURIX单片机的研究生课程开发，任意一种或多种形式进行申报：课程建设、教学方法改革、实验平台创新
2. 基于ARM内核的嵌入式单芯片电机驱动方案ePower，任意一种或多种形式进行申报：课程建设、教学方法改革、实验平台创新
3. 针对英飞凌多功能功率开发套件系统，设计符合实际工业应用的教学课件、教案如：
  -   Boost电路+inverter电路应用于光伏发电系统
  -   PFC电路+inverter电路应用与家电变频系统
  -   三相逆变桥+无速度传感器控制在电机拖动的应用
4.针对英飞凌单片机的Arduino MOOC课程开发</t>
  </si>
  <si>
    <t xml:space="preserve">
 具体课程种类可以参考附件中的(附件五) 2018年英飞凌教学内容和课程建设项目参考列表.doc</t>
  </si>
  <si>
    <t>汽车类，电气类，电子工程类以及自动化类等相关专业</t>
  </si>
  <si>
    <t>蓝盾信息安全技术股份有限公司</t>
  </si>
  <si>
    <t>面向自动控制、工业控制、电力控制、电气自动化等专业，以及期望建设“工业4.0”专业能力的高校，资助“工业控制安全”教研能力建设（包括课程体系及教材研发，实验实训环境建设）；
面向物联网相关专业/计算机科学、计算机软件、数据挖掘、大数据等专业，资助“物联网安全”/“大数据应用及安全”教研能力建设；面向计算机科学、软件、大数据等专业，资助“区块链”教研能力建设；面向数理基础良好的专业，提供“人工智能”教学能力建设。</t>
  </si>
  <si>
    <t>自动控制、工业控制、电力控制、电气自动化等专业</t>
  </si>
  <si>
    <t>面向全国高校计算机相关专业优秀教师推出Web安全、系统安全、渗透技术、逆向工程、工控安全、物联网安全，云安全，大数据，人工智能，区块链技术以及信息安全管理等多个管理和技术方向的课程体系建设项目；课程安排上，注重课程设置的科学性和合理性，以及前导后续知识的链接，通过规范化制定课程内容、课件制作、环境搭建和教材编写，避免理论与实际偏离和脱节的情况。</t>
  </si>
  <si>
    <t>面向计算机、信息工程、信息计算科学类相关专业院校，建设联合实验室、实践基地等，企业将提供先进的教学系统、教辅设备、课程资源、师资培训等内容，既可成为教学场所，也可成为学生实验、实训基地。企业带给高校的技术培训、经验分享、项目指导等工作，有助力于教师的工程实践能力和教学科研水平的提升。</t>
  </si>
  <si>
    <t>计算机、信息工程、信息计算科学类相关专业</t>
  </si>
  <si>
    <t>武汉厚溥教育科技有限公司</t>
  </si>
  <si>
    <t>　　新工科建设面向高等院校新工科类专业方向，重点包括物联网、云计算、大数据、人工智能、智能科学与技术等新兴工科类专业，与高校共同探索多学科交叉融合的工程人才培养模式，专业建设、跨学科课程教学内容，对传统工科专业进行改造升级，积极开展新兴工科专业建设的研究与探索，深入推进新工科类专业产学研合作办学、合作育人、合作就业、合作发展，实现合作共赢。</t>
  </si>
  <si>
    <t>新工科建设面向高等院校（本科）新工科类专业方向，重点包括物联网、云计算、大数据、人工智能、智能科学与技术等新兴工科类专业</t>
  </si>
  <si>
    <t>物联网、云计算、大数据、人工智能、智能科学与技术等新兴工科类专业</t>
  </si>
  <si>
    <t>　　教学内容和课程体系改革项目面向全国高等院校计算机科学与技术、软件工程、网络工程、大数据、信息与计算科学、物联网、数字艺术、电子商务、自动化等相关专业，将科学的学习方法与先进的信息技术相结合，打造产学研融合式人才培养模式，面向高校打造最值得信赖的校企合作伙伴，提供领先的IT人才培养解决方案，满足IT行业规模化、高质量的人才培养需求，全面助力高校人才培养改革与创新。</t>
  </si>
  <si>
    <t>面向全国高等院校计算机科学与技术、软件工程、网络工程、大数据、信息与计算科学、物联网、数字艺术、电子商务、自动化等相关专业</t>
  </si>
  <si>
    <t>计算机科学与技术、软件工程、网络工程、大数据、信息与计算科学、物联网、数字艺术、电子商务、自动化等相关专业</t>
  </si>
  <si>
    <t>　　面向全国高等学校计算机相关专业，包括并不限于软件工程、计算机科学与技术、网络工程、信息与计算科学、物联网、大数据、电子商务等专业，以应用型人才培养为主线，以强化学校相关专业实践教学能力，改进实践教学效果为目标，引入技术体系、课程资源和教学模式，帮助相关专业完善实践教学条件。同时，厚溥提供学生实习实训岗位，通过企业真实项目实战或技术岗位实习实训，提升院校实践教学体系建设水平。</t>
  </si>
  <si>
    <t>面向全国高等学校计算机相关专业，包括并不限于软件工程、计算机科学与技术、网络工程、信息与计算科学、物联网、大数据、电子商务等专业</t>
  </si>
  <si>
    <t>软件工程、计算机科学与技术、网络工程、信息与计算科学、物联网、大数据、电子商务等专业</t>
  </si>
  <si>
    <t>　　通过设立创新创业教育改革项目，协助高校促进专业教育与创新创业教育有机融合，调整专业课程设置，挖掘和充实各类专业课程的创新创业教育资源，在传授专业知识过程中加强创新创业教育。现面向全日制本科院校的计算机类、软件类、电子信息类等专业，重点支持适应互联网、移动互联网创新创业的技术课程建设。</t>
  </si>
  <si>
    <t>现面向全日制本科院校的计算机类、软件类、电子信息类等专业，重点支持适应互联网、移动互联网创新创业的技术课程建设</t>
  </si>
  <si>
    <t>计算机类、软件类、电子信息类等专业</t>
  </si>
  <si>
    <t>北京拓普锐科技有限公司</t>
  </si>
  <si>
    <t>工程机械行业、机械设计专业 机械自动化</t>
  </si>
  <si>
    <t>工程机械行业</t>
  </si>
  <si>
    <t>途云内外（北京）网络科技公司</t>
  </si>
  <si>
    <t>山东华兴教育科技有限公司</t>
  </si>
  <si>
    <t>项目申报人为全国高等学校智能电子相关专业、智能制造、大数据、计算机科学与技术、电子信息工程、计算机应用与维护等相关专业骨干老师或系主任。</t>
  </si>
  <si>
    <t>智能电子相关专业、智能制造、大数据、计算机科学与技术、电子信息工程、计算机应用与维护等相关专业</t>
  </si>
  <si>
    <t>智能电子实验室建设将旨在提高教学质量、增强学生智能电子相关的知识、培养学生创新思维能力、提升学生解决问题的能力、增加实践环节经验，助力学生成为具备扎实的电子技术、现代传感器和无线网络技术、单片机相关技术，有线和无线网络通信理论、计算机技术、系统工程等基础理论，掌握智能电子应用从方案设计、具体实施、优化设计、到技术文件编写等专门知识和技能，并且具备在本领域跟踪新理论、新知识、新技术的能力以及较强创新实践能力。</t>
  </si>
  <si>
    <t>电子信息工程、智能电子、计算机科学与技术等相关专业</t>
  </si>
  <si>
    <t>济南华恒兴通信科技有限公司</t>
  </si>
  <si>
    <t>项目申报人为全国高等学校物联网相关专业、智能制造、大数据、计算机科学与技术、电子信息工程、计算机应用与维护等相关专业骨干老师或系主任。</t>
  </si>
  <si>
    <t>物联网相关专业、智能制造、大数据、计算机科学与技术、电子信息工程、计算机应用与维护等相关专业</t>
  </si>
  <si>
    <t>物联网实验室建设将旨在增强学生物联网相关的知识、培养学生技能、提升学生解决问题的能力、增加实践环节经验，助力学生成为具备扎实的电子技术、现代传感器和无线网络技术、物联网相关技术，有线和无线网络通信理论、计算机技术、系统工程等基础理论，掌握物联网系统的传感层、传输层与应用层关键设计等专门知识和技能，并且具备在本领域跟踪新理论、新知识、新技术的能力以及较强创新实践能力。</t>
  </si>
  <si>
    <t>北京北邮在线教育投资集团</t>
  </si>
  <si>
    <t>浙江亚龙教育装备股份有限公司</t>
  </si>
  <si>
    <t>教学内容和课程体系改革项目围绕着机器人工程、自动化、新能源汽车、STEAM教育软件、智能制造、轨道交通信号与控制、物联网工程、电子信息工程、电气工程及其自动化、应用电子技术、机电技术、电气信息工程等相关专业，优先选择应用VR/AR等虚拟现实技术开发课程资源、教学内容的项目申报。支持高校在这些领域的课程建设和教学改革工作，建成一批高质量、可共享的课程教案和教学改革方案，这些建设成果将开源开放，任何高校均可参考借鉴用于教学和人才培养。</t>
  </si>
  <si>
    <t>机器人工程、自动化、新能源汽车、STEAM教育软件、智能制造、轨道交通信号与控制、物联网工程、电子信息工程、电气工程及其自动化、应用电子技术、机电技术、电气信息工程等相关专业</t>
  </si>
  <si>
    <t>师资培训项目主要面向青年教师，通过组织师资培训，培养一批能开展新兴科技领域教学工作的教师，助力高校新兴科技领域的人才培养。组织教师开展智能制造技术，同时与西门子深度合作开展高档数控系统等相关领域的技术培训、经验分享、项目研究等工作，提升教师的工程实践能力和教学水平。</t>
  </si>
  <si>
    <t>智能制造、数控</t>
  </si>
  <si>
    <t>智能制造技术、西门子高档数控系统</t>
  </si>
  <si>
    <t>实践条件建设项目围绕着“高档数控技术创新中心”、“YNY工程技术创新中心”、“YAY工程技术创新中心”、“机器人工程技术创新中心”、“自动化集成技术系统仿真中心”、“智能制造技术创新中心”、“虚拟仿真实验中心”项目，与高校共建联合实验室推动产学结合，同时实验室又可作为教学内容和课程体系改革项目、师资培训项目的技术平台依托，开展相关课程研讨和技术培训。</t>
  </si>
  <si>
    <t>北京时代行云科技有限公司</t>
  </si>
  <si>
    <t>面向电子信息、自动化、通讯、计算机、仪器类专业及基础教学实践单位</t>
  </si>
  <si>
    <t>与高校共同开发面向“新时代”与时俱进课程对应的课程或课程体系配套资源（课件、实验指导书、典型实验程序及实验对象等）。 可包括：校企共建“翻转课堂”联合课程或配套实验项目，建设“慕课”，“资源开放课”，“视频微课”, 开发理论课程或实验课程配套课件，实验项目，实验指导书，教材或教学演示软硬件系统。 课程名称举例：【“电路”、“模拟电子技术”、“数字电子技术” 、“信号与系统” 、“自控原理” 、“传感器与检测技术”、“FPGA”、“嵌入式系统“、 “开源虚拟仪器” 等等。】</t>
  </si>
  <si>
    <t>结合X-Cloud时代行云科技在全国各大城市与高校合作建立的产学合作示范基地，面向青年及资深教师开展新技术师资培训项目。由X-Cloud联合合作伙伴组织教师开展技术培训、经验分享、项目研究等工作，为高校之间交流搭建桥梁，为工程教育注入活力。 培训内容包含但不限于： 【“雨课堂+雷实验智慧教学平台入门” “雨课堂+雷实验电路电子学平台入门” “雨课堂+雷实验传感器平台入门” “雨课堂+雷实验自控原理平台入门” “雨课堂+雷实验虚拟仪器平台入门” 等等】 成功完成师资培训的教师将由承办高校与X-Cloud共同为教师颁发培训证书</t>
  </si>
  <si>
    <t>通过合作建设符合互联网+新工科时代需求的各类联合实验室(基础教学实验室、专业教学实验室、双创实践基地等)，引入国际先进实践教学理念，重构教学内容，优化实践体系，丰富实践环节培养方案，拉近产学距离，提升育人质量。举例如：雨课堂微信云服务电工电子实验室，微信云互连物联网实验室，微信云互连智能传感器实验室，微信云互连智能信息通信实验室等等。</t>
  </si>
  <si>
    <t>通过合作建立“互联网+创新创业人才培养示范基地”，拟在教学创新、科研创新和应用创新等方面展开深入合作，与合作高校一起探索构建创新创业教育课程体系、实践训练体系、创客空间、项目孵化转化平台，为高校创新创业教育注入活力。举例：“微信云信息物理系统开源软硬件创新创业课程”等。</t>
  </si>
  <si>
    <t>苹果公司</t>
  </si>
  <si>
    <t>随着“互联网+”时代的到来，理解编程的关键概念势必将成为孩子应对未来的一项核心素养。青少年编程启蒙过程中培养的逻辑思维、计算思维都将会让孩子终身受益。编程亦可激发孩子们的创造力，在程序的世界中，利用自己的特有方法来创造性地解决问题。本项目利用苹果公司在2017年春季推出的全球领先编程学习工具Swift Playgrounds中文版及配套的教师指导资源，结合我国基础教育的课程体系和教学模式，面向师范类高校或已开设iOS开发课程的高校，定制开发面向在职中小学教师的短期培训课程或在读师范生的完整课程。</t>
  </si>
  <si>
    <t>信息技术类</t>
  </si>
  <si>
    <t>随着《中国学生发展核心素养》的发布，人文底蕴是六大核心素养之一。人文底蕴的培养重点之一是审美情趣，培养学生具有发现、感知、欣赏、评价美的意识和基本能力。本项目利用苹果公司在2018年春季推出的“人人能创造”免费课程资源及配套教师指导资源，结合我国基础教育的课程体系和教学模式，定制开发面向师范类高校或中小学（已开设数字媒体课程）的课程，让教师能以轻松有趣的方式将绘画、音乐、影片制作或摄影融合至各个学科的现有课程计划之中。这个新课程的目标，是为了培养学生具备创意表现的兴趣和意识，点燃学生的创造力和审美能力。</t>
  </si>
  <si>
    <t>利用苹果公司提供的在线平台及电子资源，通过现代教育技术手段，使教师掌握最新iOS或macOS应用的使用方法，在感受不同技术理念所带来的美学、便捷、创新体验的同时，能够将相应的工具及技术应用于课堂教学，改善课堂教学效果，提高课堂教学效率，激发学生的兴趣和创造力。</t>
  </si>
  <si>
    <t>围绕AR领域，深入介绍增强现实相关技术及其在iOS平台的实现机理；结合新工科建设，建立系列增强现实领域iOS的典型应用案例；形成基于iOS的增强现实课程及其案例。</t>
  </si>
  <si>
    <t>围绕iOS程序设计语言的发展，深入介绍Swift语言及其发展演化；采用MOOC的形式针对Swift语言的特点和难点进行介绍，设计相应的教学课程内容和考核机制，形成具有一定影响力的Swift语言MOOC课程。</t>
  </si>
  <si>
    <t>围绕人工智能领域，深入介绍人工智能相关技术及其在iOS平台的实现机理；结合新工科建设，建立系列人工智能领域的iOS的典型应用案例；形成基于CoreML的移动人工智能课程及其案例。</t>
  </si>
  <si>
    <t>上海敏学信息技术有限公司</t>
  </si>
  <si>
    <t>.面向电商（含：跨境电商）、国贸、商务英语、报关及货代专业，设共建实验室项目20项。高校合作开发实践教学资源库（包括：跨境电商选品、客服、运营、售后等），总课时量不低于600个。</t>
  </si>
  <si>
    <t>电商，国际贸易，商务英语，报关货代</t>
  </si>
  <si>
    <t>深圳市同立方科技有限公司</t>
  </si>
  <si>
    <t xml:space="preserve">  同立方公司提供经费、技术、平台的支持，通过课程Labs、实训Training、设计Creator三种创新的教学模式，对教学内容优化并输出方案；将教、练、考融合在虚拟仿真场景之中，输出综合实训教材,建成满足工程及工业领域发展需求的、可共享的课程资源，并能推广应用</t>
  </si>
  <si>
    <t>面向建筑电气及自动化、工业自动化、轨道交通工程技术、物联网应用、无人机技术应用、电子信息工程、武器装备及军用工程机械等专业院系，</t>
  </si>
  <si>
    <t>理工类建筑电气自动化智能制造轨道交通物联网及电力电子</t>
  </si>
  <si>
    <t>将重点挖掘和开发各区域内种子学校的示范效应、带头效应和帮扶效应，使得区域内越来越多的高校能够从种子高校或者通过种子高校获得师资培训和资源共享，从而不断提升区域内师资队伍的数量和质量。借助同立方多年的经验，依托CUBESPACE在线教育平台，向全国广大院校及附属机构开展师资培训项目。培训内容主要为在线自控领域仿真建模及实验实训培训，由培训师带领参训教师参与技术研讨、课题研究、学习和交流活动。</t>
  </si>
  <si>
    <t>主要面向筑电气及自动化、工业自动化、轨道交通工程技术、物联网应用、无人机技术应用、电子信息工程、军用工程机械及武器装备等理工类相关专业</t>
  </si>
  <si>
    <t>通过支持相关专业开展实践条件建设项目，结合虚拟仿真技术与数值仿真，对基础教学实验室、专业教学实验室、双创实践基地进行升级改造，通过虚实互动虚拟仿真优化教学实训内容，提升教学效率，促进相关专业与企业合作重构教学内容，优化实践体系，丰富培养方案，拉近产学距离，提升育人质量。</t>
  </si>
  <si>
    <t>面向筑电气及自动化、工业自动化、轨道交通工程技术、物联网应用、无人机技术应用、电子信息工程、军用工程机械及武器装备等理工类相关专业</t>
  </si>
  <si>
    <t>深信服科技股份有限公司</t>
  </si>
  <si>
    <t>面向全国高校的信息安全和计算机相关专业的优秀老师，推出以信息安全为主、网络安全攻防和安全运维为辅的技术方向的课程体系建设项目。通过规划制定实训课程内容、完善课件制作和实验指导手册编写、电子教案编写、实验视频录制等课程资源，促进高校教学改革创新，加速学科建设，提升学生实践动手能力。每个申报项目经过评后，“深信服科技”将给予3万元的经费支持。</t>
  </si>
  <si>
    <t>信息安全</t>
  </si>
  <si>
    <t>信息安全和计算机相关专业方向，如信息安全、计算机科学与技术、软件工程、网络工程等</t>
  </si>
  <si>
    <t>面向全国高校的软件工程、计算机、云计算、大数据等相关专业的优秀老师，推出以云计算运维为主的课程体系建设项目。通过规划制定实训课程内容、完善课件制作和实验指导手册编写、电子教案编写、实验视频录制等课程资源，促进高校教学改革创新，加速学科建设，提升学生实践动手能力。每个申报项目经过评审后，“深信服科技”将给予3万元的经费支持。</t>
  </si>
  <si>
    <t>云计算</t>
  </si>
  <si>
    <t>由“深信服科技”为参与项目的高校骨干教师定制定最常用的行业信息安全实用技术、行业云计算技术、新技术培训方案，并且选派优秀的专家讲师和资深培训管理团队负责完成高质量的培训项目实施。计划通过组织“青年骨干教师信息安全和云计算运维高级研修班”的形式开展培训，并提供实际工程中的观摩、随工的学习机会。</t>
  </si>
  <si>
    <t>信息安全、云计算</t>
  </si>
  <si>
    <t>计算机、云计算、大数据等相关专业，如信息安全、计算机科学与技术、软件工程、网络工程等</t>
  </si>
  <si>
    <t>南京恒点信息技术有限公司</t>
  </si>
  <si>
    <t>本项目立足于公司虚拟仿真技术优势，借助自主研发的VR移动学习体验平台和在线实验平台，与学校联合建立（或借助已有）实验中心，通过对相关课程的开设和改造，切实协助高校进行与虚拟仿真技术相关专业的人才培养方案和教学团队建设，着力提升教师相关学科专业与虚拟仿真技术深度融合的意识、水平和能力，通过进一步设立大创项目提高学生的实践和创新能力，探索联合育人机制，形成教、学、研、产为一体的全新工科专业综合人才培养模式。</t>
  </si>
  <si>
    <t>电子信息类、计算机类专业，数字媒体艺术、动画等艺术类专业，以及虚拟仿真相关产业</t>
  </si>
  <si>
    <t>本项目旨在利用公司团队所掌握的从VR方案设计到研发各环节的关键能力，借助VR体验创意、VR在线教育、VR沉浸式实验实训、VR全景视频拍摄、VR虚拟交互教学等虚拟仿真技术，探索不同学科专业课程教学内容的创新与改革，实现知识理论教学与实验实践的有机结合，丰富课程教学内容，改善教学方法，形成新型课程教学体系，从而提升本学科专业的人才培养质量。同时，公司与学校联合将相关改革成果形成示范效应，使不同学科专业借助虚拟仿真技术实现更广泛应用价值。</t>
  </si>
  <si>
    <t>可借助虚拟仿真技术实现人才培养目标和教学水平提升的各学科专业</t>
  </si>
  <si>
    <t>厦门大拇哥动漫股份有限公司</t>
  </si>
  <si>
    <t>整合行校企三方资源，以资本为纽带，成立具有法人资质的“大拇哥产业学院”，校企双方共同持股。</t>
  </si>
  <si>
    <t>艺术学科类（动画、雕塑、摄影、视觉传达设计、环境设计、产品设计、服装与服饰设计、工艺美术、数字媒体艺术、工业设计）</t>
  </si>
  <si>
    <t>动画、雕塑、摄影、视觉传达设计、环境设计、产品设计、服装与服饰设计、工艺美术、数字媒体艺术、工业设计</t>
  </si>
  <si>
    <t>艺术学类学科课程及教学资源共建共享，联合三十所高校及数十家行业企业共同开发十个专业（动画、雕塑、摄影、视觉传达设计、环境设计、产品设计、服装与服饰设计、工艺美术、数字媒体艺术、工业设计）的教学资源。</t>
  </si>
  <si>
    <t>依托大拇哥的项目及企业优势，按照行业标准衔接岗位，面向艺术设计领域、虚拟现实等领域开展实习实训</t>
  </si>
  <si>
    <t>圣象集团有限公司</t>
  </si>
  <si>
    <t>圣象集团有限公司支持开办林业工程类、材料类专业的高校产学合作协同育人项目研究与实践，充分发挥专业对产业转型升级、工程科技创新和产业创新的引领和支撑作用，开展以产业和技术需求为导向的校企合作协同育人培养模式研究和实践，探索校企合作协同育人方式和运行机制，制定满足新工科人才培养的人才培养方案，构建配套课程体系，改革教学内容及教学方式方法，进行重点课程建设，形成一系列示范性、共享型的新工科专业建设成果。
在构建科学的产学合作协同育人模式的前提下，制定人才培养方案，探索人才培养质量评价机制。</t>
  </si>
  <si>
    <t>专业：林业工程类、材料类专业
产业：材料、木制品加工及相关领域</t>
  </si>
  <si>
    <t>林业工程类、材料类专业</t>
  </si>
  <si>
    <t>圣象集团有限公司支持开办林业工程类、材料类专业的高校产学合作协同育人项目研究与实践，充分发挥专业对产业转型升级、工程科技创新和产业创新的引领和支撑作用，开展以产业和技术需求为导向的校企合作协同育人培养模式研究和实践，探索校企合作协同育人方式和运行机制，制定满足新工科人才培养的人才培养方案，构建配套课程体系，改革教学内容及教学方式方法，进行重点课程建设，形成一系列示范性、共享型的新工科专业建设成果。
在构建科学的产学合作协同育人模式的前提下，构建课程体系，改革教学内容，建设重点课程及改革教学方式方法。</t>
  </si>
  <si>
    <t>指南网址</t>
  </si>
  <si>
    <t>项目数</t>
  </si>
  <si>
    <t>教师</t>
  </si>
  <si>
    <t>学生</t>
  </si>
  <si>
    <t>腾讯公司微信事业群</t>
  </si>
  <si>
    <t>/</t>
  </si>
  <si>
    <t>面向对象</t>
  </si>
  <si>
    <t>2018年第一批产学合作协同育人项目简介</t>
  </si>
  <si>
    <t>在校内进行项目宣传和实施，推荐优秀的大三以上学生、配合腾讯完成2-5人的精英学生选拔工作。支持入选精英人才培养计划的学生到腾讯接受为期三个月至一年的研究实训。
入选精英人才培养计划的学生在腾讯访问期间依据腾讯实习生项目相关规定进行管理。</t>
  </si>
  <si>
    <t>面向新经济时期计算机软件人才培养要求，以微信公众平台和微信应用开发技术为载体，课程建设和教学改革，形成支持大学生创新创业训练的校园微信技术生态环境，促进人才培养与产业需求紧密结合。包含微信技术基础课程开发和微信应用开发实战课程建设两类项目供申报。</t>
  </si>
  <si>
    <t>1)思科公司将以“新工科背景下的网络技术相关课程建设”为主题面向高校计算机、网络工程、物联网工程、信息安全等专业的教师开展以下两个方向思科网络技术学院的最新课程培训：”网络技术+网络空间安全”，“网络技术+物联网与大数据”。
2)在参与课程培训的同时，思科还会提供当前网络技术最新发展趋势、网络安全和智能制造等热点技术讲座；举办网络工程专业认证课程建设经验研讨会。</t>
  </si>
  <si>
    <t>1. 面向高校汽车类，电气类，电子工程类以及自动化类等方向的教师学者。 2018年重点支持大学学者基于英飞凌产品，通过软硬件平台的设计，实现在车联网、工业功率控制、新兴应用领域的1）应用创新，2）应用技术领域的深入研究。
2. 面向高校供应链管理类，物流管理类及物流工程类等方向的教师学者。 2018年重点支持大学学者基于英飞凌供应链需求，通过对物流网络，仓储功能，运输流程或客户服务的设计和改造，实现优化现有流程，降低成本，提高生产效率，提升服务体验的创新和研究。</t>
  </si>
  <si>
    <t>为响应教育部建设新工科的号召，360企业安全集团计划提供针对于网络安全运维、web安全运维、大数据安全与运维、行为安全等新工科相关专业的教学改革，为学校新工科建设提供有力支撑。</t>
  </si>
  <si>
    <t>为响应教育部建设新工科的号召，360企业安全集团计划提供针对于网络安全运维、web安全运维、大数据安全与运维、行为安全等新工科相关专业的教学改革，为社会培养造就一大批多样化、创新型卓越网络安全工程科技人才。</t>
  </si>
  <si>
    <t>为响应教育部建设新工科的号召，360企业安全集团计划为10所院校提供在线网络安全教育实践平台资源，旨在帮助更多院校尽快提升网络安全人才培养能力，为推动网络安全教育事业助力。</t>
  </si>
  <si>
    <t>1）各院校有意向的学生通过学院组织，企业统一面试，以学校为单位到企业实习。2）合作院校共建“首都机场航空服务人才培养基地”，并在校内建设航空模拟舱实训教室，尽量满足航空公司对客舱乘务员等实训人员的整体培训需求。</t>
  </si>
  <si>
    <t>拟设立5个项目。
将支持高校高校分享创新创业教育最佳实践案例、共建创新创业教育在线课程、创新创业教育实践教材、创新创业教育混合式教学实践、创新创业大赛案例分析与研究、搭建精益创业教育实训基地、举办创新创业教育研讨会等，开展以技术创新为核心的创客教育。</t>
  </si>
  <si>
    <t>面向高校开展创新创业教育合作计划，通过创新创业课程、精益创业实践及专创融合的教育体系让学生更具创业思维，切实提升实践与创业能力</t>
  </si>
  <si>
    <t>拟设立2个项目，建议以下相关课题方向：
1.大数据技术与应用，课题方向：大数据技术在各行各业中的应用研究、大数据技术在互联网教育方面的研究与设计
2.云计算技术与应用，课题方向：云计算技术在各行各业中的应用研究
3.互联网营销，课题方向：新媒体营销技术在各行各业中的应用研究，搜索引擎营销技术在各行各业中的应用研究
4.互联网金融，课程方向：互联网金融推广策略、互联网金融产品设计、互联网金融平台运营。</t>
  </si>
  <si>
    <t>项目面向全国高校移动通信方向相关专业，与高校合作建设专业实验室、实践基地。针对当前学校基础理论研究较多，缺少对理论的实际验证环境等弊端，建设基于空口无线信道研究、基带算法研究与开发、基带仿真链的搭建、基带处理全替换、无线应用研究等，帮助高校改善科研开发环境。
实训基地为学校提升整体科研实力，助力学校新技术研究、创新创业、课程改革等方面的发展，推动高校全方位技能型人才培养。</t>
  </si>
  <si>
    <t>• 申报师资培训专业限大数据、云计算、物联网、人工智能、交互设计、网络安全、思政类、英语类等。
• 鼓励申报单位提供配套场地和设施。
• 每场师资培训申报院校组织不少于50名教师进行学习</t>
  </si>
  <si>
    <t>贯彻落实中共中央、国务院《关于全面深化新时代教师队伍建设改革的意见》，通过线上学习、线下培训、实践研讨等多种形式，拓展视野，提升能力，创新思维，建设高校教师发展培养管理系统，助力高校教师队伍建设与发展。
  拟培训的主题范围包括：在线课程建设与运营、智慧教学工具使用、高校教师教学胜任力提升、高校教师教学创新、混合式教学实践、翻转课堂的具体应用、科研论文写作与研究方法等相关主题。通过上述主题培训能够为高校教师带来有针对性并且实操性强的培训促进教师在教学、科研和智慧教学等方面的能力提升。</t>
  </si>
  <si>
    <t>面向计算机科学与技术、软件工程、通信工程、物联网工程、智能制造、大数据等专业领域。通过世纪鼎利的产业资源及行业优势，吸引高校、企业、科研院所及地方政府等多方协同育人，构建优势互补、项目共建、成果共享、利益共赢的人才培养共同体。结合新经济发展趋势和产业需求，构建多主体参与、产学研融合的新工科人才协同培养模式。
    建设一批集教育、培训、研发为一体的共享型协同育人实践平台；形成有利于社会机构深度参与高校专业培养目标制定、课程设置、教学内容和方法改革、质量评价等活动的机制。</t>
  </si>
  <si>
    <t>奥鹏教育产学合作教学内容和课程体系改革项目面向全国本科院校，重点支持人工智能、云计算、大数据、网络空间安全等相关专业方向的建设项目，旨在培养兼具专业知识、岗位技能和创新创业素养的人才，促进相关专业重点实验室或人才培养基地等相关实验实践课程教学资源建设，根据学校现有专业情况结合提供对技术支持资料，提升实践教学质量的目的。</t>
  </si>
  <si>
    <t>本项目以应用型专业人才培养体系建设和双师型教师培养为目标，通过企业技术体系和真实项目研发实践与实训，协助院校打造产学研融合的教学模式，进一步提升专业课程体系研发能力以及教师实践能力和实训教学水平。提升高校专业课程教师队伍整体授课水平、前沿科技专业技能及项目经验。</t>
  </si>
  <si>
    <t>适应科技革命和产业变革加速进行而对科学知识和卓越人才的强烈渴求，以应对变化、塑造未来为建设理念，以继承与创新、交叉与融合、协调与共享为主要途径，培养多元化、创新型卓越工程人才，促进人才培养与产业需求紧密结合，共同探索新工科建设及人才培养新思路。</t>
  </si>
  <si>
    <t>推动大学生系统能力培养的课程建设项目和教改项目；开展推动与普及大学生课程教学努力，设立专项和基础教改项目。</t>
  </si>
  <si>
    <t>1) 工业机器人控制、工业机器人应用工艺方向的研究及实验对象设计
2) 机器视觉技术的研究及实验对象设计
3) 伺服驱动技术的研究及实验对象设计
4) 工业现场总线、工业信息化、工业互联网及工业云技术的研究及实验对象设计</t>
  </si>
  <si>
    <t>机械专业师资培训：为机械相关专业的教师提供实验平台，将理论应用到生产实践中。同时将工业现场最先进的技术和设备提供给教师进行研究 
自动化专业师资培训：为自动化相关专业的教师提供实验平台以及控制理论研究的对象，提供与香港科技大学、哈尔滨工业大学、西安交通大学等高校教师学术交流平台</t>
  </si>
  <si>
    <t>• 基于固高派动核心技术在应用领域的创新创业项目
• 研发产品或技术，可以成为固高派动应用领域配套产品的项目</t>
  </si>
  <si>
    <t>该项目由巨轮（广州）面向全国高校相关院系，提供软、硬件设备或平台，在高校建设联合实验室、实践基地等，并开发相关的实验教学资源，提升实践教学水平。
免费调试、维护、软件升级，建立校企合作实践基地。
巨轮（广州）公司将利用自身优势，为院校优秀学生安排企业实习实践机会；公司将为院校提供企业联合招聘会，为学生提供更多应聘机会。</t>
  </si>
  <si>
    <t>依托武汉弘博集团产业背景，结合企业发展需要和大学生创业需要，武汉弘博集团面向大学生创业团队，开设大学生创新创业基金。基金重点支持生物环保、物联网技术、新媒体技术方向大学生创新项目和大学生创业项目。学生自主组建团队面向企业申报；支持高校按照大学生创新创业训练计划的要求对项目进行日常管理。</t>
  </si>
  <si>
    <t>计蒜客是采用独有互动式专利技术进行计算机科学教育的在线学院，利用AI+教育技术，提升在校生的知识体系与工程实践能力，满足行业人才需求。
此次项目面向计算机及其相关专业的负责人或骨干教师，建设用于专业体系教学的在线智能实践平台，共同制定专业方向的课程大纲、教案、实验、习题等教学内容，更新迭代专业知识体系，全面提升教学效率与质量。</t>
  </si>
  <si>
    <t>东软睿道教学内容和课程体系改革项目，面向全国高等学校计算机科学与技术、软件工程、网络工程、信息与计算科学、物联网、数字艺术、电子商务、自动控制相关专业，将科学的学习方法与先进的信息技术相结合，打造产学研融合式人才培养模式，提供领先的IT人才培养解决方案，满足IT行业规模化、高质量的人才培养需求。面向高校提供包括学院共建、专业共建、基地共建、教师培养、实验室建设、职业认证、教研合作等不同的解决方案，全面助力高校人才培养改革与创新。</t>
  </si>
  <si>
    <t>东软睿道创新创业教育改革项目面向全国高等学校，结合东软在创新创业教育方面积累的二十余年经验，致力于协助高校开展创新创业教育改革，打造产学研创相融合的新型人才培养模式。面向高校提供包括创新创业通识课程体系、创新创业实践训练体系、创新创业师资培训体系、创客空间建设、创新创业教育云服务平台等不同的解决方案，全面助力高校创新创业教育改革。</t>
  </si>
  <si>
    <t>教学内容和课程体系改革项目主要面向全日制本科院校的土木工程、机械设计等专业，重点投入和支持的方向为：结构力学、材料力学、钢结构、钢筋混凝土、结构动力学等相关课程的实验教学体系建设，主要包含：实验过程操作虚拟仿真、模型有限元仿真、实验解析解仿真、实验视频、实验报告、实验指导书、相关辅助实验资料等实验教学资源并协助老师将以上仿真资源与实验教学同步进行，开设在线实验课程，促进实验教学改进。</t>
  </si>
  <si>
    <t>项目重点面向机器人工程专业方向，提供机器人操作系统相关课程的项目申报。旨在将机器人产业和技术的最新进展、机器人行业对人才培养的最新要求引入教学，支持高校在机器人方向的专业课程建设，协助高校加快专业改革与课程建设步伐，提升教学质量；共同推动高校更新机器人领域的教学内容、完善课程体系，建成能够满足行业发展需求、可共享的教材资源，并推广应用。最终实现推广新技术，深化高校教学改革，促进符合产业需求的人才培养，履行企业社会责任等目标。</t>
  </si>
  <si>
    <t>重点面向机器人工程专业方向，实践条件建设项目提供校企合作建设关于“机器人工程技术研究与创新中心”的联合实验室/实践基地的项目申报，以便于开发机器人研究有关的实验教学资源，增强学生实践能力，提升高校实践教学水平；校外实践基地建设项目提供机器人研发相关的实习岗位的申报，实习生将直接参与具体研发项目，并有企业导师指导，还可直接操作和演练各种机器人产品，紧随机器人行业和技术的最新进展。</t>
  </si>
  <si>
    <t>依托于中科院计算所、大数据分析系统国家工程实验室，在大数据计算的众多关键技术理论研究、技术突破与重大项目实践探索，同时作为大数据引擎与AI智能分析专家，中科天玑将发挥自身服务产业的优势，联合相关院校共同探索新工科创新人才培养模式。
合作模式有：合作办学、科研合作、重大项目合作、合作育人、合作就业等。
合作学科有：大数据、人工智能、网络空间安全等。
面向高校征集3项，提供每项3万元的经费支持，将提供学生参与项目研发实践、实习机会，并择优录取就业，帮助院校培养工程科技创新和产业创新人才。</t>
  </si>
  <si>
    <t>翡翠教育集团新工科建设项目，将深入推进产学合作、产教融合、科教协同，创造共商、共建、共享的工程教育责任共同体。在实际教学中，强化实习实训，为社会打造出具有较强行业背景知识、工程实践能力、胜任行业发展需求的应用型和技术技能型人才。</t>
  </si>
  <si>
    <t>本项目分为实验实训条件建设项目和大学生实践实训建设项目2个方向
    实验实训条件建设项目围绕着智能制造、物联网工程、工业机器人相关专业，与高校建设联合实验实训中心，强强联合，打造昊科世纪相关专业实验实训示范基地，以点带面，辐射推进相关专业优化发展。
    大学生实践实训建设项目面向全国高校和职业院校工业机器人、自动化、物联网、智能制造、机电一体化等相关专业，构建贴近企业实际场景，专业侧重点不同的特色实践实训基地，以及相应的管理制度，并探索出新形势下专业实践实训体系，服务院校基础教学及实训科研，同时也可以基于实训室环境开展创新创业、培训认证、课程建设等，推动高校技能型人才培养。</t>
  </si>
  <si>
    <t>为深化工程教育改革创新，推进新工科的建设与发展，培养新一代工程科技人才。和欣控制积极响应教育部关于新工科建设的号召，旨在联合全国高校，围绕建筑电气与智能化、电气工程及其自动化、建筑设备与能源工程、BIM+能源管理云服务、物联网、自动化等相关专业在新结构、新模式、新质量及新体系上探索新工科教育实施模式。通过和欣控制在“人工智能+能源管理”、建筑节能云平台（云数据、云专家、云分析、云运维）方面的产品、行业解决方案等优势，结合高校工科教育的雄厚基础和丰富经验，梳理相关工科专业的课程体系、人才培养模式，师资培训，培养支撑服务以新技术、新业态、新产业、新模式为特点的新经济的新一代工程科技人才。</t>
  </si>
  <si>
    <t>红亚科技将联合高校开展课程资源建设和教学模式改革两种课题建设。
1、课程资源建设：红亚科技为高校免费供企业项目案例素材库，素材库主要涉及云计算、大数据、信息安全、人工智能等技术方向；同时为高校提供企业工程师技术支持，协助高校教师在这些领域开展课程建设工作。建成一批高质量的课程教学资源。
2、教学模式改革：为了促进高校人才培养更加高效，红亚科技为高校提供教学模式改革课题研究的经费支持，汇聚一批有特色的教学理念，建设有特色的人才培养方案。</t>
  </si>
  <si>
    <t>拟设立2个项目。将开展“移动智慧硬件”、“远程虚实集合平台”等方向推动大学生系统能力培养的新工科项目。 
1.面向电子、自动化、计算机等专业，设立新工科理念下单片机教学实训项目。拟支持的方向“随堂进行单片机实验，理论与实践紧密结合”（含单片机与Android相关的移动应用开发以及大数据分析相关内容）。
2.面向电子、自动化、计算机等专业，设立新工科理念下基于硬件描述语言远程虚实结合云平台项目。支持计算机专业硬件实训，分享教学改革经验和实践做法。拟支持的方向“基于云端电子设计硬件实验内容”（含EDA、计算机组成原理等相关的基于虚拟场景构建、网页开发及大数据分析相关内容）</t>
  </si>
  <si>
    <t>拟设立基于硬件描述语言开设计算机专业的数字逻辑、计算机组成原理实验项目。围绕当前新工科理念，协助提升一线教学教师的技术和课程建设水平。具体举办2期师资培训班，围绕Quarters、JC-RHEP-Client软件开发、现场实训。
建设目标：主要基于目前高校计算机专业硬件课程体系远远落后于当今技术及行业发展要求，因此针对计算机专业硬件开展基于用硬件描述语言代替传统硬件实验体系，将开展课程研讨、技术培训和突出贡献奖励等几个方面的工作，尤其是协助培育从事一线教学工作的青年教师。</t>
  </si>
  <si>
    <t>一、面向专业及对象：物联网工程专业青年教师，每所院校2-3人。
二、建设内容：企业组织对院校青年教师进行为期10天的物联网专业技能的培训。培训内容涵盖RFID技术、WSN技术、常见网络技术，培训重点内容为物联网接口协议和应用开发。企业为每所院校提供1万元培训经费（包含住宿费、场地费、培训费等）。</t>
  </si>
  <si>
    <t>项目面向优秀教师，与高等院校合作，组织教师开展机器人工程、创客、机械创新、自动化等领域的技术培训、经验分享、项目研究等工作，提升教师的工程实践能力和教学水平。推进教学改革与创新工作，帮助院校完善专业学科建设，并为院校间教学工作的交流与促进提供平台。</t>
  </si>
  <si>
    <t>师资培训项目面向机器人工程、自动化、机械工程及自动化、机械设计制造及其自动化、车辆工程、机电技术等相关专业，与高校建设联合实验室。用于实践教学、课程设计、毕业设计、创新与竞赛训练、项目开发等使用，达到改善教学、实训、创新培养效果。也可作为师资培训项目、创新创业教育改革的技术平台依托，开展相关课程研讨和技术培训。</t>
  </si>
  <si>
    <t>面向全国高校机器人工程、创客、工程创新、自动化等方向，支持高校建设创新创业教育课程体系、实践训练体系、创客空间、项目孵化转化平台等，形成具有特色的创新创业教育理念。由企业提供师资培训、软硬件条件、投资基金等，支持高校建设创新创业教育课程体系、实践训练体系、创客空间、项目孵化转化平台等，支持高校创新创业教育改革。提升创新创业教学质量，培养创新人才。</t>
  </si>
  <si>
    <t>1）面向专业及对象：已开设大数据、计算机、信息工程等相关专业的高校。
2）建设目标和内容：共建人工智能与大数据实践课程体系，打造人工智能大数据人才培养新模式。</t>
  </si>
  <si>
    <t>1）面向专业及对象：已开设市场营销、电子商务、新闻传播等专业，有学分和师资队伍的高校。
2）建设目标和内容：泰岳教育协助高校建设新媒体运营人才培养课程体系和配套教材内容。</t>
  </si>
  <si>
    <t>依据教育部办公厅关于推荐新工科研究与实践项目的通知要求，借助时代行云科技与教育部在线教育研究中心“雨课堂”智慧实验：雷实验平台及其他X-Cloud技术，协同实施新工科建设“新理念”“新结构”“新模式”“新质量”“新体系”五方面专题项目（电子信息、自动化、仪器、电工电子专业及方向）。可包含不限于以下内容
1.新型工程教育信息化的探索与实践
2.面向新工科的工程实践教育体系与实践平台构建
3.新工科基础课程(或通识教育)体系构建</t>
  </si>
  <si>
    <t>项目简介
• 课程建设项目：以技术创新为导向的提升创新创业教育示范课程（含教学实践）； 
• 教学改革项目：起示范作用的促进大学生创新创业人才培养的教学改革探索与创新实践；</t>
  </si>
  <si>
    <t>项目简介
1) 大学生创新训练项目：基于tprsoft软件的创新应用案例研究和开发，实现智能化、参数化的三维原生态模型绘制。
2) 大学生创业训练项目：基于solidworks的二次开发的机械参数化设计创业训练项目（网页形式或本地形式）</t>
  </si>
  <si>
    <t>1.立项示范课程建设项目须完成以下任务：
（1）课程大纲，包括具体的课程时间分配、章节、实验、习题描述；
（2）教师授课教案：每章节均提供PPT课件。提供课程相关的参考书目、论文参考文献、网络资源等内容；
（3）典型教学案例：围绕课程教学内容，开发2个典型教学案例；
（4）习题：按照教学内容和进度情况，每章节均设计与该章节匹配的习题，并给出参考答案；
（5）课程实验：实验描述及实验步骤；
（6）请明确注明可公开、可共享。
项目支持的所有课程资源均要求在学校自己网站上进行共享并保持更新，即可给其他所有学校免费使用，促进教学资源共享。</t>
  </si>
  <si>
    <t>针对于信息安全、大数据、人工智能新工科专业，西普教育拟定与10所院校进行新工科专业课程体系研究，高校利用自身的师资队伍以及教学经验优势，结合西普教育信息安全、大数据、人工智能技术的技术积累，设计规划信息安全、大数据、人工智能新工科专业的人才培养方案、专业课程体系，配套实践内容体系，同时，针对实践平台构建模式探讨技术方案。西普教育为每所合作院校提供3万元人民币的费用支持，共计支持经费30万元。</t>
  </si>
  <si>
    <t>西普教育拟定与10所院校进行师资培训项目合作，将为每所立项院校提供1万元的经费支持。西普教育师资培训内容将涵盖信息安全、云计算、大数据、人工智能、网络工程、物联网、移动开发等多个方向。西普教育和立项院校共同组织策划，确定培训方向、培训大纲、培训时间、培训周期、培训模式等事项。面向全国高校教师开展相关专业的培训班，进行技术培训、教学经验分享、项目研究，提升教师的专业能力。</t>
  </si>
  <si>
    <t>西普教育将联合全国50所高校共同建设基础类实验室，为每所立项高校提供价值50万元的实验室资源。这些资源基于高校实际需要，包括硬件设备、教学系统、教学平台、课程体系、教学资源等；联合实验室的建设将服务于计算机类各专业方向，如信息安全、云计算、大数据、人工智能、网络工程、物联网、移动开发等。
实验室建设满足高校日常教学的配套实验环境及资源要求，能够支撑学校配合专业课程体系，完成学生核心技能的培养，侧重于学生基础核心技能的扎实功底的打造。</t>
  </si>
  <si>
    <t>在基础类实验室共建基础之上，西普教育联合全国高校构建20所重点专项实验室建设，西普教育将为每所立项高校提供价值200万元的实验室资源。重点专项实验室建设以目前新工科要求的复合型、交叉性技能培养为核心，侧重于培养学生对综合问题、复杂问题的综合处理能培养，实验室以真实的专业场景及应用为核心，实验室可以涉及信息安全、大数据、人工智能、无人车等传统专业改造以及新专业新方向的综合型场景实操、实训构建。</t>
  </si>
  <si>
    <t>拟设立7个项目。项目围绕目前物联网相关专业领域，包括物联网、大数据、工业物联网、智能制造、人工智能、虚拟仿真等专业的教学和课程体系改革，改革目标旨在帮助高校在这些领域的课程建设和教学改革工作，利用创新的教学方式方法，提高相关课程的教学效果，以市场需求为导向，产教融合，创新应用技术人才培养模式，引导课程设置、教学内容和教学方法改革，构建双主体育人的人才培养模式。</t>
  </si>
  <si>
    <t>面向高校电子类、自动化、微电子技术、通信、机电、电气等理工类专业，依据教育部高教司关于“产学合作，协同育人”的有关指示，将科学的学习方法与先进的信息技术相结合，打造产学研融合式人才培养模式。
面向高校提供包括学院（课程）共建、专业共建、基地共建、教师培养、实验室建设、职业认证、教研合作等不同的解决方案，全面助力高校人才培养改革与创新。</t>
  </si>
  <si>
    <t>该项目主要面向青年教师，由信诺达公司组织教师开展技术培训、经验分享、项目研究等工作，引导参训人员掌握实用的教学技术和教学方法，提升教师的工程实践能力和教学水平，推动一线教育教学改革。
同时，也面向全国全日制本科院校的电子类、微电子技术、通信类、自动化类、机电类、电气类等专业方向的院系开放师资培训班承办权申请，希望与全国更多的高校协作，惠及更多高校教师。</t>
  </si>
  <si>
    <t>公司将依据资源优势和平台优势，支持相关专业开展实践条件建设，提供集成电路测试实验室建设的专业设备、配套方案和资金支持。
通过该项目为合作院校提供课程实操、基础教学、技术交流、竞赛等支持。促进相关专业与企业合作重构教学内容，优化实践体系，拉近产学距离，提升育人质量。此外，公司拥有位于无锡和蚌埠两大实训基地，配有专业化的集成电路方向工程机实训设备，可满足高校学生的实训需求。实训内容包含理论+实操的技能培训和职场培训、职业规划等非技能培训。 信诺达可以为相关的学生提供实习实训岗位（大二、大三或大四上学期，可以整班实训），高校和企业共同制定管理制度，加强学生实习实训过程管理，提高实习实训效果和质量。</t>
  </si>
  <si>
    <t>此项目主要面向高校有关院系，企业提供大数据相关软件平台，在高校建设联合大数据实验室、实践基地等，配合大数据专业方向的课程教学与实践，与合作高校一起探索培训大数据应用型和技术型人才，共同打造大数据人才培养体系。
云泰互联校外实践基地建设项目面向全国高等学校计算机、软件工程、电子商务、建筑工程，机械电子，机电工程类相关专业和专业教师，引入云泰互联专业实训基地建设、实训经验和成果以及云泰互联实习实训教学体系，以应用型专业人才培养为目标，通过了解产业和技术发展和企业真实项目（或技术岗位）开发实习实训，提升院校师生实习实训体系建设水平</t>
  </si>
  <si>
    <t>创新教育改革面向全国高等学校，开展医药类创新教育改革，打造产学研创相融合的新型人才培养模式。面向药学类、制药相关、护理类、医学类、公共卫生类、医学信息类、医学计算机类、医学统计学类等专业，进行医药临床创新型课程和创新实践教学条件建设。所涉及的创新教育改革项目方向包括：
（1）基于医药类创新学习体系，打造创新型实践课程，引入新药临床研究领域的企业讲师资源，包括理论讲师及项目经理。开展此领域内人才专项素质培养，定制培养方案，实现创新型学科的专业共建，发挥产业推动作用，实现人才创新型培养。
（2）基于医药类创新实践体系，打造创新实践教学基地，发挥产学融合推动作用，开展创新型内容实践。</t>
  </si>
  <si>
    <t>新工科人才标准与课程体系建设项目：响应国家“中国制造2025”规划，联合相关企业深入分析移动通信、网络安全、物联网、大数据、云计算领域岗位群人才需求，建立相关专业人才标准模型与知识结构，制定核心课程体系、人才培养目标、人才评价体系，协同高校新建相关专业或升级原有专业，共同培养符合国家战略规划需求的复合型、应用型、创新型人才。
教学资源建设项目：根据相关行业企业人才需求模型与知识结构，整理编写相关教材、课程资源、实践资源，包括课程大纲、教学资源库、实践项目资源库。</t>
  </si>
  <si>
    <t>1)拟支持高校教学内容及课程体系改革项目4个
2)分别为智能制造技术专业：2个；数控机床维修改造专业：2个；建设周期为一年；
3)为项目提供项目经费；提供持续的企业技术资源、资料支持；
4)广州超远机电科技有限公司将为立项项目提供必要的支持。在项目开展的一年期内，保持双向沟通和交流，促进课程建设项目的顺利进行。</t>
  </si>
  <si>
    <t>1)为项目提供持续更新的教学资料支持；
2)分别为智能制造技术专业：8个；数控机床维修改造专业：8个；建设周期为一年；并提供项目经费。
3)邀请企业资深专家及相关行业专家（世界500强企业）参与项目培训工作；
4)为项目提供广州超远机电科技有限公司教育新产品的优先培训实践机会。</t>
  </si>
  <si>
    <t>1)为智能制造技术专业提供5套价值25万元的智能制造控制系统应用与调试实训考核平台；
2)为数控机床维修改造专业提供5套价值5万元的GCY13/14数控机床电气接线实训考核装置；
3)项目周期为一年，为项目学校提供企业技术人员支持。</t>
  </si>
  <si>
    <t>围绕“AR/VR职业教育”领域，优先选择应用VR/AR等虚拟现实技术开发课程资源、教学内容的项目申报。支持高校在这些领域的课程建设和教学改革工作，建成一批高质量、可共享的课程资源和教学改革方案，这些建设成果将开源开放，任何高校均可参考借鉴用于教学和人才培养。</t>
  </si>
  <si>
    <t>围绕“优秀传统文化”领域，优先选择应用VR/AR等虚拟现实技术开发课程资源、教学内容的项目申报。支持高校在这些领域的课程建设和教学改革工作，建成一批高质量、可共享的课程资源和教学改革方案，这些建设成果将开源开放，任何高校均可参考借鉴用于教学和人才培养。</t>
  </si>
  <si>
    <t>围绕“大数据技术开发与应用”等领域，优先选择应用VR/AR等虚拟现实技术开发课程资源、教学内容的项目申报。支持高校在这些领域的课程建设和教学改革工作，建成一批高质量、可共享的课程资源和教学改革方案，这些建设成果将开源开放，任何高校均可参考借鉴用于教学和人才培养。</t>
  </si>
  <si>
    <t>基于社会的发展和经管类专业技术的进步，结合我国高校专业和课程的设置及课程实验需求开发课程配套资源，推动我国高校完善相关专业设置、更新教学内容、完善课程体系，建成能够满足我国社会和行业发展需要、具有学科先进性、可行性、指导性的教学资源并推广应用。</t>
  </si>
  <si>
    <t>面向全国高等院校的青年骨干教师，由福思特联合高校和企业会计实务专家共建经管师资培训项目。培训课程包括最新会计实务知识讲解、会计实务技能提升、税务技能培养等教学相关的培训课程，接受本科院校教师申请到本公司参与会计实务流程、资产评估实训项目、审计实训项目的研发设计。</t>
  </si>
  <si>
    <t>面向会计、财务管理、审计、税务、资产评估、企业管理、人力资源、市场营销等专业方向，合作建设基于财税一体化的财会虚拟仿真实训基地，要求能够基于福思特现有的实训平台开发相关的配套课件；面向相关专业方向的学生，提供：会计、财务管理、审计等相关实习工作岗位，实习期间有专业的指导老师负责全程指导。实习学生专业和年级要求（经管类相关专业大三及以上学生）</t>
  </si>
  <si>
    <t>面向数据科学、智能科学、大数据、人工智能、应用数学、统计学、信息与计算科学、信息工程等相关专业，以打造应用型人才为导向，与企业共同构建符合市场需求的人才培养方案、课程体系，开展以企业冠名班或高校+企业联合办学人才培养形式。包括整合师资资源，共同编写教材，开发教学课件，共建联合实验室、教学资源库、双创工作室等，加速学科建设。</t>
  </si>
  <si>
    <t>师资培训是实现优秀课程实践的关键部分，时光坐标公司和院校共同选派优秀教师进行人才培训，促进产学合作育人，着力培养适应产业发展需要的应用型、复合型及创新型人才，达到院校自给和向外输送优秀教师的目标。
时光坐标公司师资培训项目主要针对全国高校全国高校计算机、动画、数字媒体艺术、数字媒体技术、摄影与摄像、广播电视编导等相关专业，开展字影视制作（含剪辑、调色、包装、合成、动画、数字绘景等技术方向）虚拟现实、VR体验、虚拟摄制等方向进行培训，推行项目管理制度，以线上资源分享与线下实训操作相结合的模式培养行业所需专业师资，打造更高层次专业型、应用型、创新型、复合型师资团队。</t>
  </si>
  <si>
    <t>支持的方向包括“测控技术”（无损检测，人工智能、光电检测等专业的教学、教改、实验教学改革等）、“过程控制”（压力、温度、流量等物理量的检测与控制，复杂性被控量的智能控制算法研究与实现）、“运动控制”（运动控制理论与实践，开源运动控制系统的研究与实践）、“电子线路设计”（现代电子线路设计及应用，多元化理论与实践相结合）等。</t>
  </si>
  <si>
    <t>拟设立15个项目。将开展“移动计算”、“大数据”、“人工智能”等方向推动大学生系统能力培养的课程建设项目和教改项目；开展推动与普及大学计算机课程教学的努力，设立专项和基础教改项目。
1.面向计算机、软件工程等专业，设立示范课程项目10项。拟支持的方向包括“移动计算”（含与Android相关的移动应用开发以及物联网应用开发）、“大数据”（分析与应用实践， 开源大数据分析与应用工具有关）、“人工智能”（理论与实践，与开源机器智能系统相关）。
2.面向计算机、软件工程等专业，设立教改项目5项。支持教学方式方法创新与改革，分享教学改革经验和实践做法。拟支持的方向同上。</t>
  </si>
  <si>
    <t>教学内容和课程体系改革项目，拟定30项在线实验教学资源开发项目，通过对高校教师教学提供“在线实验课程开发与定制”服务，支持计算机相关课程体系及课程内容建设，支持MOOC+MOOE在线实验课程开发，优化改进教学安排，辅助完成科研创新任务，提高学术成果，完善学校计算机相关专业知识体系的知识图谱建设，推进教材教辅编写工作，提升计算机在线教学质量。</t>
  </si>
  <si>
    <t>面向本科院校机械工程等学科专业，申报人根据申报课程的教学大纲，提供VR资源开发的建设需求、教学设计、资源开发脚本和专业咨询等内容与服务，以建设满足当代需求的VR教学资源与系统。通过产学合作，优化教学与实践体系，协同提升育人质量。本项目设置15门典型课程进行VR资源开发，包括：液压与气压传动、机械制造装备及工艺学、机械原理、机械设计、铸造焊接、画法几何与机械制图、模具、材料力学、汽车构造发动机、新能源汽车、工程训练(大项目)、热处理工艺、土木建筑、建筑施工特种作业人员技术培训、VR资源快速开发技术.</t>
  </si>
  <si>
    <t>面向本科院校计算机、软件工程、艺术设计、工业设计、数字媒体及相关专业的青年老师，由企业提供师资、开发技术、开发平台，组织教师开展面向VR教学资源开发有关的技术培训、经验分享、项目研究等工作，提升教师的VR资源开发与应用的工程实践能力和教学水平。具体培训于2018年暑假期间在山东省潍坊市举办。培训分为两个方向，即建模（三维建模、角色、动画等）和编程（JAVA开发、U3D开发等）。每个方向名额为40人，为期20天。</t>
  </si>
  <si>
    <t>面向本科院校的机械、土建、计算机、数字媒体等专业及工程训练中心，由企业提供一套“VR课堂”教学设施（含一个VR黑板、一套VR资源快速开发平台软件）、一门相关课程的VR理论或实验教学资源，与学校建设“校企共建VR实验教学中心”，开展相应课程的VR教学应用、VR教学资源开发。申报人需要完成一门本校典型性实验课程的VR实验教学资源开发脚本设计。通过本项目，优化与完善教学和实践体系，改革教学模式，提升育人质量。共设置20个子项目。</t>
  </si>
  <si>
    <t>面向计算机、软件工程、信息安全、艺术设计等专业，拟支持的方向包括“虚拟现实/增强现实/混合现实”（含VR/AR/MR 程序开发、3D 模型设计、游戏开发）、“大数据”（含大数据分析、大数据可视化、大数据开发、机器学习、人工智能）、“网络安全”（含网络内容安全、舆情监控、设备安全、网络渗透、防御黑客等）、“前后台及移动端软件开发”（含 iOS 开发、Android 开发、前端开发、后台开发等）等新工科建设项目。</t>
  </si>
  <si>
    <t>项目将面向云计算、大数据、移动互联网、物联网、人工智能等新兴产业方向，联合合作院校共同建设实训实习基地、创新实践教育基地、创新创业基地。联创中控和合作院校通过投资，提供包括硬件设备、信息化平台、课程资源、师资培训、师资团队等软硬件资源。院校通过实训教育基地，建立起合作学科方向的实训课程体系、师资团队、基础设施等，从而快速提升学科的实践教学水平、降低学科教学难度、提高学生教育质量和就业水平。</t>
  </si>
  <si>
    <t>根据不同学科专业方向的需求，企业派遣有丰富实践经验的技术和研发人员，结合社会的实际需求和当下的前沿技术，设立面向高校师资的领导力潜质专题项目研究中心，带动教师参与教学培训、技术研讨、课题研究、学习和交流活动，开展企业实践项目；完善院校专业学科建设，推进教学改革与创新。</t>
  </si>
  <si>
    <t>教育联盟协同院校建立在校生基于真实产业实践的培养机制，贴合教学进度，提供教学中实践环节的补充。将企业产品研发规范与院校专业课程的教学相结合，在不打乱教学安排与进度的同时，将“课业任务”转化为“产品研发任务”，贴合企业规范完成市场调研、产品企划、样衣制版、制作、视觉呈现等研发全过程，形成教学与实训的同步进行，提前培养学生良好的工作习惯，循序渐进掌握企业产品研发标准，从而实现在课程结业时，“作品=产品”的教学成果转化。通过建立在校生“应用型设计”的商业运营概念，培养学生能够设计出满足生产要求，且具备商业价值的产品。</t>
  </si>
  <si>
    <t xml:space="preserve">实践条件和实践基地建设项目共5项，根据高校需要定制项目，比如互动讨论型智慧教室。
通过建设以互动讨论为核心的智慧教室，协助高校教师利用现代信息技术转变教学方法，帮助高校进行教学改革。强调“以学生为中心”的智慧教室，为多元化交互教学提供物理环境的支持，营造一个环境舒适、布局灵活、技术先进、使用便捷的智慧学习环境，打破原来以教师为主体“满堂灌”的教学方法，为推动课堂教学模式的转变奠定基础。
</t>
  </si>
  <si>
    <t xml:space="preserve">创新创业教育改革项目共5项，根据高校需要定制项目，比如新型教学环境下的创新创业教育改革。
由阶梯教育提供经费、软硬件设备和技术，支持高校将阶梯新技术融入到建设创新创业教育课程体系、实践训练体系、创客空间等，支持高校创新创业教育改革，鼓励教师改革教学方法和教学模式、完善相关教学内容和课程体系，促进学生创新思维能力的培养。
</t>
  </si>
  <si>
    <t>面向新经济发展需要，支持信息技术类相关专业及传统工科专业的新工科建设及人才培养。将理论基础教学与工程实践型实训培养教学有效结合，推进跨专业交叉人才培养理念和模式的创新与实践，提升人才培养质量。
项目内容：
1、实施符合新工科要求的专业培养方案设计、课程体系建设、创新实践条件建设规划。
2、进行新兴技术与传统专业融合改造，对申报高校专业课程体系进行改革，共同实施新工科课程资源研发及建设。
3、企业提供技术和环境，支持高校教师参与实践教学改革，鼓励教师到企业挂职工作。</t>
  </si>
  <si>
    <t>在校内建设 “产、学、研、用”一体化的实践基地，从教学、实践、科研和使用多方面注重专业人才和特色人才的培养。同时通过实践基地进行教学成果创新、学生创业孵化、教师科研方面的研究，打造以培养工程科技人才为核心的实践基地。
项目内容：
此项目主要面向高校，由青软实训提供实践教学平台及资源，与高校联合建立实验室及实践基地，并开发有关的实验教学资源，提升实践教学水平，效果和质量。实践基地将以申报立项学院为依托，培养大数据，云计算，人工智能或微电子专业学生，同时面向全校开展微学位和第二专业，支持学生的跨学科新兴技术人才培养。</t>
  </si>
  <si>
    <t>面向高校计算机、软件工程、物理、光机电、设计、机械、建筑等相关专业开展合作。贝沃教育提供虚拟现实、人工智能与网络安全三个技术领域的实验室建设整体解决方案及配套资金，帮助相关院系打造行业领先的实验实训软硬件条件，并全程进行技术指导和咨询，提高学生的动手操作能力和视野，提高学校的实践教学水平。同时为院校提供200多个实习实训岗位提高高校大学的实习实训活动质量</t>
  </si>
  <si>
    <t>支持文化创意产业中面向“虚拟现实”、“动漫游戏”、“UI设计”、“融媒体技术”、“3D仿真”、“新媒体广告”、“数字建筑”等数字创意方向的专业升级，面向计算机科学与技术、数字媒体技术、数字媒体艺术、视觉传达设计、环境艺术设计、动画、工业设计、新闻学、广告学、广播电视学、广播电视编导等专业，建设目标为开展传统文化创意专业升级，合作开发应用新视觉智慧课堂云平台，合作共建文化创意产教融合基地。</t>
  </si>
  <si>
    <t>合作建立创新创业人才培养示范基地，拟在模式创新、科研创新和应用创新等方面展开深入合作，与合作高校一起探索构建创新创业教育课程体系、实践训练体系、创客空间、项目孵化转化平台等，通过校企共同参与的创新创业竞赛，激发学生的创业意愿，培养学生的创新能力，共建新的创新创业课程，搭建学生创客社团，举办创新创业项目成果展等形式与活动，为高校创新创业教育注入活力。</t>
  </si>
  <si>
    <t>本课程的目标是让学生在完成物流系统仿真课程之时，提高学生的物流系统策划设计能力及协调组织能力，促进物流专业学生对系统仿真等现代化物流信息技术的驾驭能力，增强学生的创新能力，增强大学生就业竞争力；有助于物流专业人才培养和加快建设高素质的物流人才队伍。降低物流企业、第三方物流企业、制造企业、商品流通企业物流成本。为物流产业转型升级服务。
4、建设内容：一、教材 二、课件PPT 三、视频 四、flash 五、参考文献 六、习题 七、模拟考卷 八、实训内容</t>
  </si>
  <si>
    <t xml:space="preserve">仓储管理课程，本课程的目标是让学生在VR的环境下完成本课程之时，掌握能胜任物流企业、第三方物流企业、制造企业、商品流通企业中仓储、配送管理部门职业工作的专业能力，学生应当能够合作或独立地进行货物商品方面的收发货、出入库和分拨、盘点与保管、配送业务等工作。最终养成胜任第三方物流企业或制造企业、商品流通企业中仓储部门职业工作的综合职业能力。
3、建设内容：一、基于VR环境下的教材 二、课件PPT </t>
  </si>
  <si>
    <t xml:space="preserve">生产物流课程，就是通过VR虚拟现实技术，模拟真实的的企业生产物流场景。让学生置身于生产物流虚拟场景之中，体验到十分逼真的生产物流场景，了解真实的生产物流设施设备，生产物流运作过程，生产物流各个部分的操作过程。并通过新的VR技术手段，让老师和学生能够自由构建个性化的实训场景内容，让学生身临其境的学习体验自己构建生产物流场景，老师能通过系统对学生实训过程进行监控和记录评分，极大地减轻教师的教学负担。
3、建设内容：一、生产物流新教材 二、课件 三、讲课视频 </t>
  </si>
  <si>
    <t>□实践条件和实践基地建设 一、面向专业及对象：拥有电商（含：跨境电商）、国贸、商务英语、报关及货代专业的高校。
二、建设目标：以培养学生的创新精神与实践业务能力为核心，依托实验室和实践基地为载体，实现因材施教的培养目标。通过以赛促学的创新人才培养机制，建立突出需求导向和凸显国际化特色的复合型人才培养机制。
三、建设内容：
1.与高校联合建设20个省级以上标准的跨境电商实验室及10个校企合作基地。
2.与高校合作开发实践教学资源库，总课时量不低于600个。</t>
  </si>
  <si>
    <t>拟设立20个项目。将开展各个专业VR课程建设项目，通过摩尔空间（Molspace）自主研发的底层“智能交互系统”、MolspaceX智能VR课件编辑器等系列软硬产品，由企业和学校双方合作开发VR课件内容，这些建设成果还会向社会开放，任何高校都可以下载该VR课件用于教学和人才培养目的。</t>
  </si>
  <si>
    <t>拟设立20个项目。面向所有对VR课件编辑器感兴趣的教师,在全国主要省市地区开展VR课程开发师资培训项目。由摩尔空间（Molspace）组织教师开展VR技术培训、经验分享、课件合作开发等项目研究等工作，提升教师的实践能力和教学水平。2018年计划开展培训交流的城市包括北京、天津、上海、浙江、江苏、安徽、江西、河南、湖南、湖北、山西、广东、广西、吉林。</t>
  </si>
  <si>
    <t>“深信服科技”将联合全国15所高校共同建设信息安全联合实验室，各高校根据学校开设专业特色，与企业充分沟通，达成合作意向。联合实验室的建设有助于高校引入企业资源与行业案例，提升高校技术类课程教学效果，促进高校学科建设。校方从企业的用人岗位技能要求出发，结合学校课程设置和专业方向，与企业共同探讨创新的教学方法。校方可主动与企业对接，充分挖掘实验室的教学和科研的价值，针对实验教学和岗位需求，改革创新教学模式和实践能力培养，积极开展具有实质性的校企合作。</t>
  </si>
  <si>
    <t>“深信服科技”将联合全国5所高校共同建设云计算校校企联合实验室，各高校根据学校开设专业特色，与企业充分沟通，达成合作意向。联合实验室的建设有助于高校引入企业资源与行业案例，提升高校技术类课程教学效果，促进高校学科建设。校方从企业的用人岗位技能要求出发，结合学校课程设置和专业方向，与企业共同探讨创新的教学方法。校方可主动与企业对接，充分挖掘实验室的教学和科研的价值，针对实验教学和岗位需求，改革创新教学模式和实践能力培养，积极开展具有实质性的校企合作。</t>
  </si>
  <si>
    <t>国泰安面向开设金融相关专业的全国高等院校，通过合作建立实验室，帮助高校引入国外先进教学理念、课程体系和教学模式，进一步加强实践教学环节，提升实践教学水平。对于每一个实践条件建设项目，给予至少百万元资金或等值软硬件支持，项目周期一般为1-2年。                                
国泰安公司将帮助全国10所高校建设金融、财会专业实验室,基于学校金融、财会相关专业实验室的实际需要提供软、硬件设备或平台，在院校建设金融、财会联合实验室、实践基地等，开发有关的实验教学资源、研发创新技术，提高实践教学水平和技术创新能力，并提升高校技术类课程教学效果，促进高校学科建设。</t>
  </si>
  <si>
    <t>基于松大MOOC提供的相关平台，开发完整的慕课课程资源（含教学大纲、PPT、教案、习题、实验设计、教学案例、微课视频、多媒体教学资源等），并实现教学资源开放共享。</t>
  </si>
  <si>
    <t>项目以产业为纽带，政企行校深度融合，切合学校实际特色，引入华为、阿里、新华三、中兴等主流行业企业资源，以共建产业学院形式，建设一批面向新兴产业领域的产业化学院，如AI LAB学院、云计算与大数据学院、SDN LAB学院、网络安全学院、物联网学院、现代通信学院等；建设集教育、培训、研发一体的共享型协同育人实践平台，培养多样化、创新型卓越工程科技人才，紧密服务甚至引领区域经济发展。</t>
  </si>
  <si>
    <t>项目面向高校ICT类相关专业，旨在通过专业及课程资助，协助学校加快专业改革与课程建设，提升教学质量，培养行业需求的人才。支持基于高校在ICT相关专业中云计算、大数据应用型人才培养中出现的技术与行业脱节，人才培养不符合企业需求等方面提出的综合改革方案，形成与行业对接的培养方案以及所建立的课程体系，构建素质、能力、知识、创新相互协调的培养体系。</t>
  </si>
  <si>
    <t>项目主要针对全国高等院校计算机、通信、云计算、大数据等ICT相关专业。开展LTE移动通信技术、云计算技术、大数据技术等3个方向进行培训，根据“提高教育教学能力、教育创新能力和教育科研能力”的指导思想，推行项目管理制度，以线上学习、线下集训、顶岗锻炼三位一体的模式培养ICT专业师资，打造更高层次专业型、复合型师资团队。</t>
  </si>
  <si>
    <t>项目主要面向高校相关院系，企业与高校共同建设联合实验室、实践基地等，并开发有关的课程实验等，提升实践教学水平。由企业根据自身条件和需要，提供学生实习实训岗位，高校和企业共同制定有关管理制度，共同加强学生实习实训过程管理，不断提高实习实训效果和质量。</t>
  </si>
  <si>
    <t>项目面向全国高校开展创新创业教育改革项目。通过建设新工科创新创业学院，完善学校“创意-创新-创业”教育体系，促进高等学校把创新创业教育工作摆在突出重要位置，积极争取各方支持，创造性地开展工作，树立有利于创新创业人才成长的教育理念，深化教育教学改革，转变人才培养模式，强化创新创业能力训练，培养适应创新型国家建设需要的高水平创新人才。</t>
  </si>
  <si>
    <t>面向全国本科院校经管学科，具体包括市场营销、电子商务、跨境电商、网络营销、大数据分析、人力资源管理、工商管理和创新创业教育相关专业和教师。由因纳特公司提供经费、技术、平台等方面的支持和指导，通过课程设计、实训体系设计的建设与改革，推动高校更新教学内容、完善课程体系，建成满足行业发展需求的、可共享的课程资源，并能推广应用。</t>
  </si>
  <si>
    <t>结合教育部教学大纲，在以下学科进行教学内容和课程体系创新改革
1) 机器人控制、机器人应用方向的研究及实验对象设计
2) 机器视觉技术的研究及实验对象设计
3) 动力技术的研究及实验对象设计
4) 互联网、云技术、人工智能的研究及实验对象设计</t>
  </si>
  <si>
    <t>基于越疆科技核心技术在应用领域的创新创业项目
研发产品或技术，可以成为越疆科技应用领域配套产品的项目</t>
  </si>
  <si>
    <t>项目面向全国高校计算机类、电子商务类、物联网类、物流管理工程类、国际贸易、市场营销等相关专业的个人或团队，由中诺思提供师资、软硬件条件、投资基金等，结合深圳市中诺思科技股份有限公司技术优势及资源，重点支持高校建设创客空间、项目孵化转化平台、创客教育，支持高校创新创业教育改革，搭建创新创业创客平台促进相关专业与企业合作，丰富培养方案，拉近产学距离，提升育人质量。</t>
  </si>
  <si>
    <t>公司积极推荐掌握最新技术的优秀科技人才到院校任教，成为院校建设发展所需的重要人才资源。或者通过接收校方的教师来企业进修培训等形式，帮助校方推进师资队伍建设，并使其成为院校双师型教师的重要培养基地。具体专业技术培训方向人工智能、移动互联网、物联网等相关专业师资培训；</t>
  </si>
  <si>
    <t>1）信盈达协助院校引进企业先进技术、提供最新课程资源并将其融入到专业人才培养体系中，
   具体可在创新课程、特色课程、联合出品教材教具、企业项目进课堂等方面推进教学改革；
2）信盈达为该项目提供3万元人民币经费支持（支付方式由申报人与信盈达协议约定）；
3）在项目建设过程中为申报人提供新技术支撑、实践教学资源等支持；</t>
  </si>
  <si>
    <t>针对计算机类、电子商务类、艺术设计类相关专业（计算机科学与技术、软件工程、网络工程、信息与计算科学、物联网、大数据、数字艺术、虚拟现实VR、电子商务等专业）与高校合作举办师资培育与课程建设研讨班。采用线上线下相结合的培训方式，按照实用的教学技术和教学方法，推动一线教育教学改革。对于优质院校，合作建立长期师资培训基地，深度校企合作。</t>
  </si>
  <si>
    <t>建设高校创新教学空间、创意空间、实践空间等多样化的创新创业培养空间，完善创业意识、创业思维、创业方法、创业管理、创业执行等创新创业课程体系，形成线上下创新创业人才网络平台，打造青年成长社区。引入社会创新资源，以项目为导向，帮助高校创新人才实现从想法到项目的转化，在实践中落实他们的商业计划。</t>
  </si>
  <si>
    <t>以模拟教学平台、教学管理平台和教学资源作为教学改革的有效途径，着力打造一批高水平、创新型的可用于教学、培训、考核、评价的教学新型课程和课程资源，建设高质量案例库，推动模拟教育教学模式、实训室或实验室管理改革，加大其平台的应用推广力度。</t>
  </si>
  <si>
    <t>此项目面向高校所有有关专业和教师，由企业提供经费、师资、技术、平台等方面的支持，将产业和技术的最新发展、行业对人才培养的最新要求引入教学过程，通过课程或系列课程的建设，推动高校更新教学内容、完善课程体系，建成能够满足行业发展需要，可共享的课程、教材资源并推广应用。</t>
  </si>
  <si>
    <t>此项目面向高校所有专业的青年教师，由企业组织教师开展技术培训、经验分享、项目研究等工作，提升教师的工程实践能力和教学水平。</t>
  </si>
  <si>
    <t>面向统招师范类院校的STEAM创新教育学科教学内容和课程体系改革
     潍坊燕园将为参与课程建设的老师提供必要的STEAM创新教学基本内容，老师可以结合本专业的实际情况，将STEAM创新教育课程的设计方法融入到专业课教学中，最终形成基于STEAM项目的创就业教材和课程，产学结合推动高校创新教育教材和课程的建设改革。
     根据所在院校的教学内容建设人力投入、课程建设成果等实际情况，每个项目提供不低于4万元资金和平台支持。</t>
  </si>
  <si>
    <t>面向统招师范类院校的STEAM创新教育学科的师资队伍建设
    高校派遣创新创业学科带头人、骨干教师，潍坊燕园提供创新教育通识课、与专业相融合的精英课、STEAM创新教育等全套创新教育课程培训，为院校培养创新教育师资；
    在项目开始后到2019年7月，潍坊燕园为30名教师提供不少于价值1.5万元的在线课程和资金支持；每年资助5名教师参加潍坊燕园线下集中培训，每人资助交通费1000元；</t>
  </si>
  <si>
    <t>将开展“人工智能”、“大数据”、“JAVA软件开发”、“WEB前端”等方向推动大学生系统能力培养的课程建设项目，要求成果须包含课程内容和典型教学案例两部分，形成完整的项目建设内容。申报课程应以现有课程为基础，要求该课程至少已开设2年以上。不接受之前没有开课基础的课程申报；申报课程学时安排应不少于32学时，平均每年开课次数不少于一次。同等条件下，优先考虑受益面大的课程申报。</t>
  </si>
  <si>
    <t>开展“人工智能”、“大数据”、“JAVA软件开发”、“WEB前端”等方向推动大学生系统能力培养的教改项目；开展推动与普及大学计算机课程教学的努力，设立专项和基础教改项目。要求之前在相应课程建设和教学方面已经积累3年或以上经验。请选择具体课程方向，专注于某门课程、课程群或者专业，可大可小，但期望能够做深有料，形成有参考和实践价值的教学改革方案。请具体明确该教学方案将是可公开、可共享的。同样教改方案需要包含完整的开发资料，不仅限于发表教改论文。</t>
  </si>
  <si>
    <t>无锡极客信息技术公司的前身无锡安艾艾迪服务外包实训基地于2013年和淮北师范大学联合申报国家级大学生工程实践教育基地，并获批。此次拟围绕人工智能开发、大数据分析、全栈软件开发等领域设立20个校外实践条件和实践基地建设项目，由极客营提供专业师资、场地、机房设施等硬件条件、企业级实训项目 内容，并无偿向立项成功的院校提供这些资源，以帮助院校完成校外相关课程，提供大学生在软件开发相关领域的就业水平。要求院校领导支持教学创新，具有前瞻意识，大力推动产学合作校外实践基地建设。项目实施具有一定的学生规模，每专业方向申报学员不少于80人。</t>
  </si>
  <si>
    <t>围绕当前热门的技术产业，设立三个方向为主的大学生创新创业联合基金项目。基于JAVA的创新应用案例研究和开发；人工智能案例研究和开发；大数据案例研究和开发等。举办3期为期10天左右的创新训练营，参训时间和组织、实施办法将另外公布。公司将举行全国性创新创业挑战赛，大赛面向在校大学生，凡入选立项的大学生创新创业团队，将优先获得训练营的参加名额，并由极客营提供专家师资技术辅导。
若立项获得通过，立项项目所在学校需要提供免费的场地给创新创业学生团队使用。组队成功后，由极客营提供资金支持和项目研究方向，并安排企业导师进行指导。</t>
  </si>
  <si>
    <t>创新创业教育改革共立10项，武汉凌特公司每个项目提供3万元的经费支持和价值30万元的软硬件平台资源，建设周期为一年。面向开设通信类、电子信息类、计算机类等相关专业。涵盖10个方向：电路与信号系统、通信原理、光网络、交换网、数字通信网络、计算机网络、移动通信技术、物联网技术、移动互联技术、软件无线电技术。建设内容涵盖课程体系、实训体系、创新开发平台、案例库建设、创新创业大赛、创新创业项目管理等内容。</t>
  </si>
  <si>
    <t>(1)面向电气工程及其自动化、自动化和计算机等专业，将针对“VR技术”主题与伙伴高校合作举办师资培训，拟设立6个项目。提高远程教育课堂质量，多样性的辅助教学手段能够使知识的传达更加准确，增加教师与学生的交互功能。
(2)培训教师2期。</t>
  </si>
  <si>
    <t>（1）面向专业及对象：面向电气工程及其自动化、自动化、机电一体化和机械电子工程等专业，拟设立6个项目。
（2）建设目标：围绕当前的电力产业的“能源互联网”和“互联网+”的发展方向，在该项目软硬件条件支持的基础上，共同建设“智能供配电虚拟仿真实验室”，开发“智能供配电VR虚拟仿真实训平台”，提升实践教学水平。
（3）建设内容：共同建设“智能供配电虚拟仿真实验室”，开发“智能供配电VR虚拟仿真实训平台”有关的实验教学资源。内容包括：高压和低压一次设备的建模和元件库建设，高压和低压设备二次接线的逻辑分析及属性定义，配电系统一次和二次设备的仿真操作和故障排查，虚拟仿真平台使用指导材料。</t>
  </si>
  <si>
    <t>根据教育部对新工科改革的要求新迈尔通过建立跨学科交融的新型机构、产业化学院等方式，突破体制机制瓶颈，为跨院系、跨学科、跨专业交叉培养新工科人才提供组织保障。促进学生的全面发展，把握新工科人才的核心素养，强化工科学生的家国情怀、全球视野、法治意识和生态意识，培养设计思维、工程思维、批判性思维和数字化思维，提升创新创业、跨学科交叉融合、自主终身学习、沟通协商能力和工程
领导力。</t>
  </si>
  <si>
    <t>此项目从岗位技能要求出发，结合学校课程设置和专业方向，针对实验教学和岗位需求，改革创新教学模式和实践能力培养，积极开展具有实质推动作用的校企合作。主要面向电子信息类、计算机类以及智能制造等相关专业，企业提供软、硬件设备或平台，在高校建设联合实验室、实践基地等，并开发有关的实验教学资源，提升实践教学水平。通过优势互补、资源整合，依托基地引进技术标准和资源，承接产业中具有行业代表性的真实项目，创新现代学徒制教学，培养高素质技术技能型人才。</t>
  </si>
  <si>
    <t>创新创业教学改革项目，旨在促进创新创业教育的新方法、新方式的探索。 新迈尔创新创业教育改革项目将通过运营成熟的“产学一体+创业孵化”模式，面向高校提供包括创新创业通识课程体系、创新创业实践训练体系、创新创业师资培训体系、创客空间建设、创新创业相关赛事辅导等不同的解决方案，全面助力高校创新创业教育改革。</t>
  </si>
  <si>
    <t>项目围绕目前互联网产业的热点技术，包括UI设计、UE交互设计、虚拟现实、电子商务、跨境电商、互联网营销、互联网金融、Web全栈开发、PHP全栈开发等专业，按照教育部大学生创新创业训练计划要求，提供项目实施运营指导和资金支持。</t>
  </si>
  <si>
    <t>中科智库物联网技术研究院江苏有限公司依托中国科学院物联网研究发展中心平台资源，通过资源共享将产业和技术的最新发展、行业对人才培养的最新要求及时反馈到学校，协助学校完善教学内容和课程体系，建成满足行业发展需要的课程和教材资源，打通“最后一学里”。</t>
  </si>
  <si>
    <t>中科智库物联网技术研究院江苏有限公司结合企业和中国科学院物联网研究发展中心等各方资源，围绕当前的产业技术热点以及各方资源优势，举办专题师资培训班，优化教师的能力素质结构，提高教师队伍水平，为教学改革和人才培养模式转变提供有效途径。</t>
  </si>
  <si>
    <t>中科智库物联网技术研究院江苏有限公司依托中国科学院物联网研究发展中心资源，为学生提供实习实训。
通过实习实训提升学生理论与实践相结合的能力，加深理解并巩固所学专业知识，进一步提高认识问题、分析问题、解决问题的本领，为今后走向社会做好思想准备和业务准备。</t>
  </si>
  <si>
    <t>中科智库物联网技术研究院江苏有限公司依托中国科学院物联网研究发展中心教育培训中心资源，通过改善相关课程体系、完善实践教学内容等方式，将创新创业学习植入到学校课程体系中，促进相关专业重点课程教学资源建设，推动院校在“大众创业、万众创新”大背景下的教学改革和驱动创新。</t>
  </si>
  <si>
    <t>开展3类企业的师资顶岗计划(生产型企业、商贸服务型企业、金融机构)，组织师资进企业真项目真做，定期进行企业专家经验分享、企业管理实践周，推进“百校千企名师团”计划，整体提升财经教育师资能力；
支撑院校师资进行典型企业案例开发，经典知识点与探究问题导入，形成可满足日常理论教学、实验实训教学的真实企业案例支撑。</t>
  </si>
  <si>
    <t>中联教育可积极与院校开展校内实习实训基地的方案设计和落地，与院校合作在校内成立“智慧财经工场”，实现教学与工作同步，变革式创新财经教育教学的组织形式。将旗下资产评估、财务审计、税务咨询、造价咨询、财务顾问、资信评级、投资融资、资本管理、商务代理等专业服务板块的专业优势和全国113家分支机构的优质资源、优质客户和业务引入学校，把社会经济中的真实场景任务项目搬入校园，真正让老师与学生在校期间就可以参与到实际工作中，完成真实客户所提出的服务需求和工作，实现仿真中心的现代化革命升级。</t>
  </si>
  <si>
    <t>针对新工科建设，教育部于2017年6月发布《教育部办公厅关于推荐新工科研究与实践项目的通知》，要求全国各高校围绕工程教育改革的新理念、新结构、新模式、新质量、新体系开展新工科研究与实践工作 。十多年来，中盈创信始终坚持 “创新科技、服务教育”企业使命，致力于现代科技与传统教育融合创新。在新工科建设项目中，中盈创信结合自身优势与高校共同合作展开新工科建设的相关研究，探索新工科建设方向与路径，形成新工科建设调研报告、实施案例等。</t>
  </si>
  <si>
    <t>利用创新的教学方式方法，对相关专业课程进行数字化创新和改造，提高相关课程的教学效果，促使学生动手实践，在与业界相结合的实践课程中提高专业水平。立项项目周期为一年。公司将与项目负责人所在学校签署立项项目协议书。所有工作在立项项目协议书签署后一年内完成。项目负责人提交结题报告，公司将对项目进行验收。
•课程建设类项目需包含课程讲义、课件、视频、试题、教案、课程教学模式及教学大纲等。
•中盈创信将不定期举办教学内容和课程体系改革研讨会，邀请立项项目负责人进行经验分享。</t>
  </si>
  <si>
    <t>面向高校开展创新创业教育合作计划，鼓励高校分享创新创业教育最佳实践案例、创新创业教育实践教材、创新创业大赛案例分析与研究、搭建精益创业教育实训基地、举办创新创业教育研讨会等，开展以技术创新为核心的创客教育。申报条件与要求：
•已成立专门负责创新创业教育的“创新创业学院”或相关机构，并已开展创新创业教育一年以上。
•已面向全校开设创新创业教育必修课程，有开展创新创业实践和创客教育的场所，不小于200平方米。
•有专门针对教师•参与创新创业教育的学生数量总数需要大于15人。
•具备智能产品及相关检测软件配套的开发能力。
进行创新创业教育师资培训的计划或成果。</t>
  </si>
  <si>
    <t>面向高校学生，通过创新创业训练，以产业最新需求和实际生产问题，引导大学生以课题和问题为核心开展创新创业实践，激发学生的创新思维和创新意识，锻炼学生思考问题的方向和解决问题的能力，提升学生从事科学研究和创造发明的素质，为产业发展培养创新型人才。要求：
  •每个创新创业训练项目均须由至少一名教师作为技术顾问及校内负责人。
  •所有工作在立项项目协议书签署后一年内完成。
  •参与创新创业教育的学生数量总数需要大于30人</t>
  </si>
  <si>
    <t>借助各业务板块及各大数据行业合作公司资源，负责设计和落地校内实践基地建设方案，并引流优质客户业务进入校园，基于“企业创业园”真正让老师与学生在校期间就可以参与到实际工作，完成真实客户任务和工作，逐步建设成为面向社会、服务社会的财经服务机构。 依托该主体，实现大数据人才教育真正的校内实践基地，同时通过中智云实践平台定期向院校输送脱敏企业案例数据及工作任务，支撑院校进行实践教学平台内容建设，建立大数据专业实践教学示范基地。</t>
  </si>
  <si>
    <t>面向全国高校面向信息技术相关专业，以重点领域紧缺人才培养为主线，进一步推动开放式办学、创新大学组织模式，树立创新型、综合化、全周期工程教育“新理念”，构建新型工科和传统工科相结合的学科专业“新结构”，探索实施工程教育人才培养的“新模式”。与学校共建一批面向新兴产业领域的产业化学院，或跨专业、跨学科共享型创新创业实践基地。</t>
  </si>
  <si>
    <t>在靖凯科技有限公司(以下简称“靖凯科技”)建立“XXX大学-产学合作协同育人大学生实习实训基地”，引入靖凯科技项目综合实训体系，开展大学生项目实训，提供实训实习岗位，提升学生技术和项目的实践和创新能力，并通过行业认知、专业认知等职业素质培养，提升学生的综合能力和素质，实现培养具有良好技术技能、职业素养、终生学习能力、创新意识和能力、团队意识和沟通能力、社会责任感和职业素养的技术技能型人才。</t>
  </si>
  <si>
    <t>杰普产学合作校外实践基地建设项目面向高校计算机、信息工程、软件工程、电子信息、通信工程、电子商务、自动化类等相关专业，以应用型专业人才培养为目标，结合产业环境和技术发展要求，由企业提供资金、场地、技术培训及实习实训岗位，与高校共同制定人才培养方案及管理体系，建立“XXX大学-杰普产学合作协同育人大学生实习实训基地”。加强高校与企业合作育人，深化人才培养模式改革，促进优质实践教学资源整合、优化与共享，推动院校实践教学体系改革与创新，提升实习实践效果和质量。</t>
  </si>
  <si>
    <t>面向高校本科理工科专业，围绕人工智能、大数据、区块链等产业前沿技术领域开展师资培训，协助提升教师的技术和课程建设水平，传授相关技术的主要理念、理论、方法、技术、工具及典型应用，转移教学视频、PPT、项目案例等全套教学资料，参训教师返校后可直接开设相关课程。</t>
  </si>
  <si>
    <t>设立5个大学生创新创业训练项目。大学生创新创业训练项目的目的是面向高校学生，通过创新创业训练，以产业最新需求和实际生产问题，引导大学生以问题和课题为核心开展创新创业实践，激发学生的创新思维和创新意识，锻炼学生思考问题、解决问题的能力，提升学生从事科学研究和创造发明的素质，为产业发展培养创新型人才。对于每一个大学生创新创业训练项目，给予至少1万元经费支持，同时为合作项目配备资深的院校专家全程参与支持，项目周期为1年。</t>
  </si>
  <si>
    <t>360企业安全集团拟通过定点培训、实战实操、岗位实践等形式实现学校师资的研修。通过与360绑定在一起，得以有机会接触最前沿的先进技术和一线实际需求。旨在培养一批具备专业水平、一定理论水平、有能力且有意愿为祖国网络安全人才培养事业奉献的网络安全教育名师</t>
  </si>
  <si>
    <t>师资培训项目，拟定精选10所高校设立师资培训，以网络安全师资培训为出发点，以永信开发的安全课程为基础，通过线上和线下两种模式，以教学系统、视频、实验、远程在线培训等多种途径相结合的方式，让老师们掌握网络安全课程教学。同时可以下派企业优秀讲师到学校与老师进行培训交流，深入理解网络安全的实践应用。</t>
  </si>
  <si>
    <t>华清远见教学内容和课程体系建设改革项目将围绕产业热点技术，针对智能硬件、物联网、开发语言、数字艺术等技术，全面面向高等学校计算机科学与技术、软件工程、网络工程、电子商务、物联网、数字媒体类等专业，与高校共同研讨人才培养教育方案和教学课程体系。基于华清远见“教学+研发”双引擎硬实力，提供先进的人才培养方案，改进教学方法，更新教学措施，丰富教学内容，不断提升教育理念、教学能力、科研意识和科研水平，促进专业化发展，完善实用技术体系，并通过企业真实项目或技术岗位实习实训，提升院校实践教学体系建设水平。</t>
  </si>
  <si>
    <t>结合土木工程类专业特色和人才培养需求，基于提高学生实践动手能力为目标，探索企业和院校协同育人、应用型人才选拔的方法和路径。以校外实践基地建设为抓手，构建基于产学协同育人的大学生实习实训培养模式。</t>
  </si>
  <si>
    <t xml:space="preserve">CRM客户关系管理系统。该系统以客户关系为重点，
通过开展系统化的客户研究，通过优化企业组织体系和业务流程，提高客户满意度和忠诚度;
通过“一对一”营销原则，满足不同价值客户的个性化需求。有效帮助市场人员分析现有的目标客户群体，
从而帮助市场人员进行精确的市场投放。有针对性并且高效地为客户解决问题，提高客户满意度，提升企业形象。
主要实现市场活动的营销效果,提高企业的对客户的需求快速响应和应变的能力，
提高客户的销售额度，定点维护新老客户的关系，以及统计销售额度的状态等等。
</t>
  </si>
  <si>
    <t>为了创新高校人才培养模式，深入推进校企一体化育人机制，增强校企合作黏性，加强学生实习实训过程管理，完善校外实践基地条件及运营机制，设立此项目。此项目不支持单独申报，仅支持与Logis开展院级智慧供应链人才培养教学模式改革项目或院级大数据人才培养教学模式改革项目的合作院校。此项目为师生提供校外实践的岗位、场地和技术支持。</t>
  </si>
  <si>
    <t>师资培训项目主要针对全国高等学校云计算、大数据、工业机器人、移动互联、人工智能、计算机、软件、电子信息、通信工程、电子商务、自动化、数理统计等专业和方向，对高校教师在新开专业、新的技术方向、应用项目进行培训，让更多的教师参与企业的工程实践环节，打造更高层次专业型、应用型、创新型、复合型师资人才。每个方向的培训周期根据学校的需要可分长、中、短期进行。中长期培训教师到公司顶岗学习，不限名额。</t>
  </si>
  <si>
    <t>云计算、大数据、工业机器人、移动互联、人工智能、计算机、软件、电子信息、通信工程、电子商务、自动化、数理统计和其他北京奇观重点发展方向的领域与专业</t>
  </si>
  <si>
    <t>1）面向专业及对象：已开设物联网、计算机、通信技术等相关专业的高校。
2）建设目标和内容：共同开展物联网与通信技术创新研究课题，打造物联网与通信技术人才培养新模式。</t>
  </si>
  <si>
    <t>面向开设计算机科学与技术、物联网工程、软件工程、电子科学与技术、电子信息工程、数字媒体技术等相关专业，由企业提供资金、场地、实训实习岗位和技术导师，校企双方共同进行过程管理，通过企业项目的实习实训，学生能够掌握相应行业必需的主流技术知识和岗位职业技能，提升学生实践和创新能力，同时能够让学生对自己未来的职业进行前期规划。东方锐智助力推动高校实践教学的创新与发展，形成务实高效的大学生实习实训基地方案。</t>
  </si>
  <si>
    <t>在紧邻高新技术产业园区附近建设大型“大学生公共实训基地”，匹配校企双方资源，满足高校开展短期项目实践、长期岗位就业能力提升实训需求。根据计划，2018年将匹配10000名大学生在杭州、合肥、郑州等地参加企业实习实训，根据资源条件有由企业提供实习实训岗位、实训期间住宿等配套服务。</t>
  </si>
  <si>
    <t>面向高校计算机类、信息类、电子类相关专业，围绕培养创新型复合型人才为目标，由江苏苏微软件技术有限公司提供资源、技术、平台等支持，由高校根据自己的实际需求，建立“大数据实验室”，并与高校一起开发实践教学资源，提高教学实践水平。</t>
  </si>
  <si>
    <t>1.组织老师到企业顶岗，进行产品设计、客户开发和数据分析等工作，积累实际操作经验。
2.开来科技统筹，由主导学校牵头，其他学校参加，在主导学校集中进行教学培训和学术研究辅导，提升老师教学能力和研究水平，为高质量地开展教学工作并产生优秀的研究成果打下基础。</t>
  </si>
  <si>
    <t>1.组织老师到企业顶岗，进行产品设计、客户开发和数据分析等工作，积累电子商务实际操作经验。
2.开元电子统筹，由主导学校牵头，其他学校参加，在主导学校集中进行电子商务教学培训和学术研究辅导，提升老师电子商务教学能力和研究水平，为高质量地开展教学工作并产生优秀的研究成果打下基础。</t>
  </si>
  <si>
    <t>1.组织老师到企业顶岗，进行产品设计、客户开发和数据分析等工作，积累实际操作经验。
2.智恩科技统筹，由主导学校牵头，其他学校参加，在主导学校集中进行教学培训和学术研究辅导，提升老师教学能力和研究水平，为高质量地开展教学工作并产生优秀的研究成果打下基础。</t>
  </si>
  <si>
    <t>该项目建设的直接目的在于：将大学生的征信教育实践与创新创业教育实践有机地结合起来，与高校联合创新金融学专业人才培养模式，打造可以引领大学生创新创业的诚信文化体系和教育实践平台。</t>
  </si>
  <si>
    <t>建设云创大数据与高校共建大数据联合实验室，建设目的是作为大数据教学实验平台，包括数据挖掘、大数据分析平台。实验室的设计全面落实“产、学、研、用”一体化的思想和模式，从教学、实践和使用多方面注重专业人才和特色人才的培养。利用虚拟化教学资源，搭建教学系统和实训平台，将理论学习、实践教学和大数据项目实战融为一体，由难而易、循序渐进，逐步提升学生的学习技能和实践水平，可以充分地融合教师的科研需求，提升教师的科研创新能力。</t>
  </si>
  <si>
    <t>建设上海育创“北风网”与高校共建大数据联合实验室、数据挖掘与数据分析实验室，人工智能实验室。建设目的全面落实“产、学、研、用”一体化的思想和模式，从教学、实践和使用多方面注重专业人才和特色人才的培养。
将理论学习、实践教学和项目实战融为一体，由难而易、循序渐进，逐步提升学生的学习技能和实践水平。同时可以充分地融合教师的科研需求，提升教师的科研创新能力。</t>
  </si>
  <si>
    <t>本项目主要面向高等教育学校中理工类专业，根据学校具体情况，引入天之腾众多课程体系中，最新最适合的课程，包括专业核心课程及专业实践课程。由天之腾金牌企业培训师支持授课，结合院校专业基础课程交付实施，巩固学员专业基础知识的同时提升岗位技术能力，提高就业竞争力。
内容包括且不限于：教学大纲、教学日志、教学课件、实训教材、线上课程、商业项目、案例资源、测试题、配套习题、考试卷、实训作业、参考文献、教学音频视频、开发工具及其他配套资料等。</t>
  </si>
  <si>
    <t>围绕当前的产业技术热点，协助提升一线教学教师的技术和课程建设水平。具体举办10期师资培训班，围绕人工智能开发、大数据分析、全栈软件开发等领域开展，每位老师请申报上述项目中的一项，我们不鼓励多项申报。对于之前3年内已经获得同类资助的老师，我们不再接受申报。但欢迎进行错开申报，即选择申报其他未获得过该类资助的项目类型。</t>
  </si>
  <si>
    <t xml:space="preserve">    新工科建设项目共10项，获立项的每所院校获得武汉凌特公司3万元项目经费和总价值约150万元的实训及创新平台，建设期为一年；面向探索新工科专业建设的高校，在电子、通信、人工智能、虚拟现实、虚拟仿真等专业学科领域，进行教学改革研究：
（1）根据专业特色和教学实际研究修订课程体系；
（2）探索通信、信息与其他学科的关系，完成新的课程体系内容。
（3）指导学生参加教育部门组织的与新工科相关的竞赛和科研等活动；
（4）形成新工科建设报告、实施案例等；</t>
  </si>
  <si>
    <t>面向高校计算机学院、软件学院及其他院系开展申报。重点支持：大数据技术与应用专业方向。支持项目师资培训。通过改进课程教学内容、优化课程体系、改进教学模式、推进优质教学资源共享，来进一步提升专业教学质量。</t>
  </si>
  <si>
    <t>将针对“人工智能”、“大数据”、“云计算”等主题与伙伴高校合作举办师资培训与课程建设研讨班。
此外请注意：每位老师请申报上述项目中的一项，我们不鼓励多项申报。对于之前3年内已经获得同类资助的老师，我们不再接受申报。但欢迎进行错开申报，即选择申报其他未获得过该类资助的项目类型。
（1）完成51CTO学院任意一项微职位课程；
（2）完成课程后，发表针对培训的心得，体会；
（3）客观的评价51CTO学院的培训质量；</t>
  </si>
  <si>
    <t>结合高校学科专业特色，支持高校在相关领域的课程建设和教学改革工作，校企双方从产业人才需求出发，进行人才培养模式研究，共同制定产学结合、适应行业需求的专业人才培养方案；研发相应的领导力教学内容和课程体系，包括专业核心课程和专业实践课程；建立并完善专业建设相关资源库，内容不限于：教学大纲、实验大纲、教学课件、实训教材、线上课程、商业项目、案例资源、配套习题、教学音频视频、开发工具及其他配套资料等。</t>
  </si>
  <si>
    <t>中科创达校外实践基地建设项目，面向新工科产学深度合作的要求，提供企业内“校外实践基地”建设项目服务，与校内教育模式遥相呼应，促进实践教育与产业的紧密互动。
建设目标：为合作高校提供企业内实践教育、实践项目、课题研究场所和相关服务。
建设内容：
 1.提供卓越工程师培养校外实践教育服务
 2.课程设计、综合实训、企业实习、就业服务等
 3.提供师资培养、课题研究、企业挂职等服务
 4.提供创新创业项目训练和实践服务（优选项目可入驻孵化）
 5.提供实验平台开放服务
 6.提供其他合约范围内定制服务</t>
  </si>
  <si>
    <t xml:space="preserve">面向电子类专业，设立示范课程项目2项。分享教学改革经验和实践做法，对物联网（大数据）技术在实际教学和应用的过程中学生能学习到的课程系统分析，包含于物联网（大数据）技术学习的系统建设方案，应用能力方案，时间教学方案等。
</t>
  </si>
  <si>
    <t>面向全国高等学校计算机类，网络安全类、软件工程类、数字媒体类、电子信息类等相关专业的技术领域，将科学的学习方法与先进的信息技术相结合，打造产学研融合式人才培养模式，面向高校打造优质校企合作伙伴，提供完善的IT人才培养解决方案，满足IT行业规模化、高质量的人才培养需求。面向全国高校提供学院共建、专业共建、基地共建、教师培养、创新创业、职业认证、教研合作等不同的解决方案，全面助力高校教学体制改革与创新。</t>
  </si>
  <si>
    <t>腾迅互联教学内容和课程体系改革项目面向全国高等学校计算机科学与技术、软件工程、网络工程、电子商务、电子信息工程、计算机应用、数学应用、数字媒体、动漫设计等相关专业。共计推出UI设计+产品经理、AI+Python开发、Java+大数据开发、云计算、HTML5前端开发、电子商务运营、游戏运营、VR游戏美术设计、3D模型场景设计等9个IT技术方向的课程体系建设项目。</t>
  </si>
  <si>
    <t>为了使学生能更好地适应社会、企业，提供给学生校外实践机会，将安排企业项目经理对岗位所需要的技术进行技能培训，并提供7天的项目实训。除此之外，还将提供模拟面试、简历编写等就业辅导工作，以保障大学生在实习期间提升职业能力，对接产业企业需求。</t>
  </si>
  <si>
    <t>1.建设内容：共同建设专业级或学校级创新创业教育实践基地，支持高校创新创业实践平台的建设。2.申报条件：专业级创新创业教育实践基地至少300平方米，2名专职工作人员教育实践基；学校级创新创业教育实践基地至少500平方米的场地、至少3名专职人员基地；所在高校重视创新创业实践条件建设，并能提供配套资金。3.成果要求：基地应具有“科教融合”的基本特征；具有开展实践教学，开展创新创业讲座、创新创业大赛、编写创新创业方案、创新创业路演等功能；相应的实践教程、基地运营和管理手册。4.支持办法：择优选择12个项目予以支持，每个立项的项目给予25万元支持，根据情况可适度增加。5：建设周期：从立项日起为期一年。</t>
  </si>
  <si>
    <t>主要面向土木工程相关专业院校。建设目标是在不少于100平方米的空间内，创建满足土木专业教学、实验与实训需求的完整MR/VR软硬件系统，提升老师与学生应用新一代人机交互技术的实践能力。为支持实验室建设，触角科技免费提供送感知VR实训课程管理云平台，感知MR多人协同教学系统，以及土木专业三维知识素材库，帮助学校快速搭建符合自己专业需求的MR/VR实验室。</t>
  </si>
  <si>
    <t>主要面向电气自动化、机电一体化相关专业院校。建设目标是在不少于100平方米的空间内，创建满足机电专业教学、实验与实训需求的完整MR/VR软硬件系统，提升老师与学生应用新一代人机交互技术的实践能力。为支持实验室建设，触角科技免费提供送感知VR实训课程管理云平台，感知MR多人协同教学系统，以及机电专业三维知识素材库，帮助学校快速搭建符合自己专业需求的MR/VR实验室。</t>
  </si>
  <si>
    <t>主要面向医学专业院校。建设目标是在不少于100平方米的空间内，创建满足医学专业教学、实验与实训需求的完整MR/VR软硬件系统，提升老师与学生应用新一代人机交互技术的实践能力。为支持实验室建设，触角科技免费提供送感知VR实训课程管理云平台，感知MR多人协同教学系统，以及医学专业三维知识素材库，帮助学校快速搭建符合自己专业需求的MR/VR实验室。</t>
  </si>
  <si>
    <t>面向计算机、软件工程、数字媒体、艺术设计等相关专业院校。建设目标是在不少于100平方米的空间内，创建满足专业教学、实验与实训需求的完整MR/VR软硬件系统，提升老师与学生应用新一代人机交互技术的实践能力。为支持实验室建设，触角科技免费提供送感知VR实训课程管理云平台，感知MR多人协同教学系统，帮助学校快速搭建符合自己专业需求的MR/VR交互实验室。</t>
  </si>
  <si>
    <t>面向统招师范类院校的STEAM创新教育学科的实践基地
    潍坊燕园为每个创新教育实践基地提供不低于15万元资金和平台支持，高校提供300平方米以上的空间，建设基于STEAM的创新教育实践基地；
    潍坊燕园提供“中小学STEAM课程”创业项目，给予学生项目辅导及1-3万元的启动资金和设备支持，每所学校投入5万元；
   潍坊燕园每年提供至少1次基于STEAM的创新教育师资培训，提升教师双创意识；至少3次创新公开课，开拓学生眼界；为学生提供双创在线学习平台。</t>
  </si>
  <si>
    <t xml:space="preserve">       项目面向全国建设类院校老师，旨在解决教师的知识更新、提高教师素质、提高教学创新能力提供了有力保障，提升人才队伍建设、适应科技进步、顺应时代发展。项目通过与相关高校合作，为建筑类相关专业的教师提供建筑工程信息化、装配式建筑、VR/AR安全体验等方向的师资培训。一方面派遣三好软件的工程师作为学校学科的讲师，定期将具有实践意义和符合行业发展的知识传授给高校教师，另一方面高校师生也有机会走进三好公司及实训基地，亲身体验最前沿的技术及应用。</t>
  </si>
  <si>
    <t>1. 建设内容：与基地共同开展课程研发、教学能力、实践指导等方面的培训，包括创新创业专业教学师资、各专业教授创新创业课程师资、创新创业实践师资等。2.申报条件：有不低于200平方米的培训场地；申请高校有项目对接的专职人员（具体请见项目指南）；3.成果要求:申请基地每年完成至少2期（每期不少于30人）创新创业教师研修培训任务。每次培训要保留课程内容、师资介绍、培训简报、学员名单、学员评价等验收材料。4.支持办法：择优选择20个项目予以支持，对通过评审选拔的高校，根据项目情况提供2万元人民币的建设资金支持；为立项项目提供必要培训课程和培训专家支持。5.建设周期：从立项日起为期一年。</t>
  </si>
  <si>
    <t>基于腾讯游戏学院提供的腾讯游戏开发课程，建设高校游戏软件开发和产品策划方面的课程，培养具有卓越的软件工程技术和产品策划类的人才。课程需包含以下内容：
a) 游戏产品开发和产品策划理论。
b) 游戏产品开发实践。学生除了掌握理论知识，必须要通过实际案例，亲身进行需求分析、开发、部署与发布，以迭代的方式完善，在实践中巩固所学，培养独立思考解决问题的能力和团队沟通协作能力。
c) 最后完成作业，以小组mini 项目的形式交付。</t>
  </si>
  <si>
    <t>基于腾讯提供的腾讯敏捷开发平台（TAPD），建设高校软件开发或过程管理方面的课程，培养具有卓越的软件工程技术的人才。课程需包含以下内容：
a) 敏捷迭代开发理论。
b) 敏捷开发实验。学生除了掌握理论知识，必须要通过实际案例，亲身进行需求分析、开发、部署与发布，以迭代的方式完善，在实践中巩固所学，培养独立思考解决问题的能力和团队沟通协作能力。
c) 敏捷研发协作平台TAPD的使用。通过提供的TAPD平台，培养学生透明项目进展，跟进项目进度的意识，提升研发效率。</t>
  </si>
  <si>
    <t>本项目基于腾讯云平台，旨在金融风控等泛安全领域开展教学实践和创新项目活动，使得学生可以更早地了解和学习工业界在大数据处理和人工智能领域等最先进的方法和技术。联手探索改革之路，发展多模式校企合作，将学生的能力同产业结合的更加紧密，将课程创新改革融入到传统的课程建设中；培养学生的多维能力——动手、工程以及团队协作等能力；全面提升学生的工程实践能力，促进多学科的交叉融合，发现有较强工程实践能力的学生，并联合腾讯实现智力资源的有效利用，为学生、学校以及公司创造价值；</t>
  </si>
  <si>
    <t>面向全国高等学校本科计算机相关专业群，根据“卓越工程师教育培养计划”的总体思路，提供以人才培养为核心的高校智慧教育云平台整体解决方案，注重内容建设，与实训实践、创新创业相结合模式共建专业，共同培养适应社会经济发展的高层次技术技能人才、复合型人才。</t>
  </si>
  <si>
    <t>面向全国高等学校计算机、软件工程、电子商务类相关专业教师，引入中软国际教育专家委员会专业体系研发经验和成果以及中软国际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</si>
  <si>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面向全国高等学校计算机相关专业，包括并不限于软件工程、计算机科学与技术、网络工程、信息与计算科学、物联网工程等专业（以下简称“IT类专业群”），以应用型人才培养为主线，以强化学校相关专业实践教学能力，改进实践教学效果为目标，依托中软国际高校实训云平台，引入中软国际技术体系、课程资源和教学模式，提升院校师生实习实训体系建设水平。</t>
  </si>
  <si>
    <t>面向全国高等学校本科计算机相关专业群的应用型人才开展培养及训练。采取项目驱动，工学结合模式，企业投入人才培养与训练体系、平台与资源，与高校共建共享，在校内建设集教（教学）、训（实训）、测（测试）、评（评价）、职（职业素质拓展）、创（创业孵化）六位一体大学生创新创业训练基地，以产业最新需求和实际生产问题，引导大学生以问题和课题为核心开展创新创业实践。</t>
  </si>
  <si>
    <t>面向计算机科学与技术、软件工程等专业，建设相应的课程资源和综合实训项目资源。
课程资源：课程应为对应专业的基础课和主干核心课程，建设资源应包括课程标准、教学设计方案、教材、课件、微课、课程训练项目、作业题库等资源。
专业综合实训项目：面向专业实训小学期和校内综合实训，建设对应的实训项目资源，包括综合实训教学设计方案、任务指导书、项目初始框架、项目源代码以及必备的教学和学习资源（如教学课件、项目训练所需的学习资源等）。</t>
  </si>
  <si>
    <t>教学内容和课程体系改革，项目将面向高校机械制造、自动化等相关专业和教师，由巨轮（广州）公司提供经费、师资、技术、平台等方面的支持，将产业和技术的最新发展、行业对人才培养的最新要求引入到教学过程中，通过课程或系列课程的建设，推动高校更新教学内容，完善课程体系，建成能够满足行业发展需要的、可共享的课程及教材资源并推广应用。</t>
  </si>
  <si>
    <t>针对工程类专业学位研究生教育，设立示范课程建设项目1项、教改项目2项，课程建设与教学改革应突破传统思维，突出能力及素养培养目标，改变以往用教学内容、教学方式方法等方面的改革作为课程建设重点的一贯做法，以实际应用为导向、以职业需求为目标，紧扣工程技术和工程管理人才技术应用、应用创新、技术创新、工程实践、职业胜任、职业发展等能力及素养培养，倒推针对性配套措施、评估指标体系等细化要求。</t>
  </si>
  <si>
    <t>东软睿道新工科建设项目，面向全国高等学校：计算机科学与技术、大数据、汽车电子、网络安全、物联网、软件工程、人工智能、信息与计算科学、网络工程、自动控制相关专业，将科学的学习方法与先进的信息技术相结合，一方面主动设置和发展新兴工科专业；另一方面推动现有工科专业的改革创新。有效利用教育资源，本着校企互动、优势互补、互利双赢、注重实效、共同发展的原则，东软睿道与校方发挥各自优势进行新工科建设全面合作。</t>
  </si>
  <si>
    <t>面向全国高等学校信息工程、软件工程、网络工程、计算机科学与技术、计算机应用、数字媒体、电子商务等相关专业，通过校企合作，把传智播客在IT教育培训方面十余年的实践经验和最新的企业项目，融入到高校人才培养方案中，支持高校创新创业体系、实践训练体系、创客空间、项目孵化等建设，联合高校进行创新创业教育改革。</t>
  </si>
  <si>
    <t>安徽富驰信息技术有限公司</t>
  </si>
  <si>
    <t>面向西部法学类院校，支持计算机、软件工程、人工智能法学、司法大数据应用等专业开展综合改革，进行人才培养方案制定及模式研究、实践实训教学体系探索和创新、教材开发、课程设置及教学方法改革，支持专业实验室建设，推进在线学习和教学管理平台资源共享，开展师资培训，培养适应人工智能和大数据产业发展需要的应用型复合型人才</t>
  </si>
  <si>
    <t>计算机、软件工程、人工智能法学、司法大数据应用等专业</t>
  </si>
  <si>
    <t>法学，软件工程，人工智能法学、司法大数据应用</t>
  </si>
  <si>
    <t>/</t>
  </si>
  <si>
    <t>面向西部地区法学院校，安徽富驰提供资金、软硬件条件等，支持法学院校探索法学专业人才培养模式变革的路径，推动创新创业教育理念覆盖法学专业教育全过程和各环节，实现创新创业教育与法学专业教育融合发展，促进法学专业人才培养模式的供给侧改革，提升西部地区法学专业教育对全面依法治国战略、人工智能发展战略、西部大开发战略以及“双创”战略的支撑度和贡献度</t>
  </si>
  <si>
    <t>法学，软件工程，人工智能法学，司法大数据应用</t>
  </si>
  <si>
    <t>教学内容和课程体系改革项目主要针对高校工业机器人、互联网金融、航空服务等课程和相关专业，面向高校有关专业和教师，由企业提供经费、师资、技术、平台等方面的支持，将产业和技术的最新发展、行业对人才培养的最新要求引入教学过程，通过系列课程的建设，推动高校更新教学内容、完善课程体系，建成能够满足行业发展需要、可共享的课程、教材资源并推广应用。</t>
  </si>
  <si>
    <t>校外实训基地项目围绕高等院校的机电类、旅游管理类及财会类专业，重点包括工业机器人、互联网金融、航空服务等新兴专业，依托北邮在线课程研发中心以及北邮在线北京、东莞、天津、上海、合肥、山东等基地的雄厚软硬件条件，提供配套实习场地、住宿、设备、岗位和定制化实践课程内容，联合高校开展校外毕业实习、生产实习、顶岗实践等活动与服务。使学生学习企业的先进技术和职场氛围，提升院校实践教学水平和学生就业质量。</t>
  </si>
  <si>
    <t>机电类、旅游管理类及财会类专业</t>
  </si>
  <si>
    <t>产业学院创新校企合作的深度和广度，用优质企业资源参与高校人才培养，深入推进产学合作协同育人，通过产业学院这一平台汇聚社会资源，以产业和技术发展的最新需求推动高校人才培养改革。
产业学院将打造物联网、大数据、智能制造、ICT等相关领域内的优势特色专业，带动专业建设、师资水平、创新创业能力、人才培养质量的整体提升, 构建产教融合、校企合作的资源集成、多元合作的协同育人机制。产业学院将改革创新运行管理体制机制，通过全托管、半托管、混合所有制等不同的合作模式，建立校企双方资源结合、优势互补的特色学院。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</si>
</sst>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43">
    <font>
      <sz val="10"/>
      <name val="Arial"/>
      <family val="2"/>
    </font>
    <font>
      <sz val="9"/>
      <name val="宋体"/>
      <family val="0"/>
    </font>
    <font>
      <b/>
      <sz val="10"/>
      <name val="仿宋_GB2312"/>
      <family val="3"/>
    </font>
    <font>
      <sz val="10"/>
      <name val="仿宋_GB2312"/>
      <family val="3"/>
    </font>
    <font>
      <b/>
      <sz val="18"/>
      <name val="方正小标宋简体"/>
      <family val="4"/>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indexed="9"/>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0"/>
      <color theme="11"/>
      <name val="Arial"/>
      <family val="2"/>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18">
    <xf numFmtId="0" fontId="0" fillId="0" borderId="0" xfId="0" applyAlignment="1">
      <alignment/>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0" fillId="0" borderId="0" xfId="0" applyAlignment="1">
      <alignment horizontal="center"/>
    </xf>
    <xf numFmtId="0" fontId="3" fillId="33" borderId="10"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 fillId="0" borderId="14" xfId="0" applyFont="1" applyBorder="1" applyAlignment="1">
      <alignment horizontal="center" vertical="center"/>
    </xf>
    <xf numFmtId="0" fontId="3"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0" borderId="12" xfId="0" applyBorder="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64"/>
  <sheetViews>
    <sheetView tabSelected="1" zoomScale="130" zoomScaleNormal="130" zoomScalePageLayoutView="0" workbookViewId="0" topLeftCell="A1">
      <selection activeCell="C155" sqref="C155"/>
    </sheetView>
  </sheetViews>
  <sheetFormatPr defaultColWidth="21.7109375" defaultRowHeight="12.75"/>
  <cols>
    <col min="1" max="1" width="10.421875" style="0" customWidth="1"/>
    <col min="2" max="2" width="10.140625" style="0" customWidth="1"/>
    <col min="3" max="3" width="65.140625" style="0" customWidth="1"/>
    <col min="4" max="4" width="7.7109375" style="0" customWidth="1"/>
    <col min="5" max="5" width="16.7109375" style="0" customWidth="1"/>
    <col min="6" max="6" width="12.7109375" style="0" customWidth="1"/>
    <col min="7" max="7" width="11.7109375" style="0" customWidth="1"/>
    <col min="8" max="8" width="9.421875" style="0" customWidth="1"/>
  </cols>
  <sheetData>
    <row r="1" spans="1:8" ht="32.25" customHeight="1">
      <c r="A1" s="10" t="s">
        <v>2542</v>
      </c>
      <c r="B1" s="10"/>
      <c r="C1" s="10"/>
      <c r="D1" s="10"/>
      <c r="E1" s="10"/>
      <c r="F1" s="10"/>
      <c r="G1" s="10"/>
      <c r="H1" s="10"/>
    </row>
    <row r="2" spans="1:8" ht="18" customHeight="1">
      <c r="A2" s="14" t="s">
        <v>0</v>
      </c>
      <c r="B2" s="14" t="s">
        <v>1</v>
      </c>
      <c r="C2" s="14" t="s">
        <v>2</v>
      </c>
      <c r="D2" s="14" t="s">
        <v>2536</v>
      </c>
      <c r="E2" s="14" t="s">
        <v>3</v>
      </c>
      <c r="F2" s="14" t="s">
        <v>2541</v>
      </c>
      <c r="G2" s="14"/>
      <c r="H2" s="14" t="s">
        <v>2535</v>
      </c>
    </row>
    <row r="3" spans="1:9" s="3" customFormat="1" ht="24" customHeight="1">
      <c r="A3" s="14"/>
      <c r="B3" s="14"/>
      <c r="C3" s="14"/>
      <c r="D3" s="14"/>
      <c r="E3" s="14"/>
      <c r="F3" s="8" t="s">
        <v>2537</v>
      </c>
      <c r="G3" s="8" t="s">
        <v>2538</v>
      </c>
      <c r="H3" s="14"/>
      <c r="I3"/>
    </row>
    <row r="4" spans="1:8" ht="120">
      <c r="A4" s="11" t="s">
        <v>2273</v>
      </c>
      <c r="B4" s="5" t="s">
        <v>8</v>
      </c>
      <c r="C4" s="6" t="s">
        <v>2274</v>
      </c>
      <c r="D4" s="7">
        <v>1</v>
      </c>
      <c r="E4" s="5" t="s">
        <v>2275</v>
      </c>
      <c r="F4" s="5" t="s">
        <v>2276</v>
      </c>
      <c r="G4" s="5" t="s">
        <v>2540</v>
      </c>
      <c r="H4" s="5" t="str">
        <f>HYPERLINK("http://123.57.250.226/ProfessionalProjectWebsite/html/projectDetail.html?id=1000","指南链接")</f>
        <v>指南链接</v>
      </c>
    </row>
    <row r="5" spans="1:8" ht="96">
      <c r="A5" s="11" t="s">
        <v>2273</v>
      </c>
      <c r="B5" s="1" t="s">
        <v>8</v>
      </c>
      <c r="C5" s="4" t="s">
        <v>2721</v>
      </c>
      <c r="D5" s="2">
        <v>4</v>
      </c>
      <c r="E5" s="1" t="s">
        <v>2277</v>
      </c>
      <c r="F5" s="1" t="s">
        <v>2278</v>
      </c>
      <c r="G5" s="1" t="s">
        <v>2540</v>
      </c>
      <c r="H5" s="1" t="str">
        <f>HYPERLINK("http://123.57.250.226/ProfessionalProjectWebsite/html/projectDetail.html?id=1000","指南链接")</f>
        <v>指南链接</v>
      </c>
    </row>
    <row r="6" spans="1:8" ht="108">
      <c r="A6" s="11" t="s">
        <v>2273</v>
      </c>
      <c r="B6" s="1" t="s">
        <v>8</v>
      </c>
      <c r="C6" s="4" t="s">
        <v>2722</v>
      </c>
      <c r="D6" s="2">
        <v>5</v>
      </c>
      <c r="E6" s="1" t="s">
        <v>2279</v>
      </c>
      <c r="F6" s="1" t="s">
        <v>2279</v>
      </c>
      <c r="G6" s="1" t="s">
        <v>2540</v>
      </c>
      <c r="H6" s="1" t="str">
        <f>HYPERLINK("http://123.57.250.226/ProfessionalProjectWebsite/html/projectDetail.html?id=1000","指南链接")</f>
        <v>指南链接</v>
      </c>
    </row>
    <row r="7" spans="1:8" ht="96">
      <c r="A7" s="11" t="s">
        <v>2273</v>
      </c>
      <c r="B7" s="1" t="s">
        <v>12</v>
      </c>
      <c r="C7" s="4" t="s">
        <v>2723</v>
      </c>
      <c r="D7" s="2">
        <v>1</v>
      </c>
      <c r="E7" s="1" t="s">
        <v>2280</v>
      </c>
      <c r="F7" s="1" t="s">
        <v>2281</v>
      </c>
      <c r="G7" s="1" t="s">
        <v>2540</v>
      </c>
      <c r="H7" s="1" t="str">
        <f>HYPERLINK("http://123.57.250.226/ProfessionalProjectWebsite/html/projectDetail.html?id=1000","指南链接")</f>
        <v>指南链接</v>
      </c>
    </row>
    <row r="8" spans="1:8" ht="60">
      <c r="A8" s="12" t="s">
        <v>2273</v>
      </c>
      <c r="B8" s="1" t="s">
        <v>12</v>
      </c>
      <c r="C8" s="4" t="s">
        <v>2543</v>
      </c>
      <c r="D8" s="2">
        <v>3</v>
      </c>
      <c r="E8" s="1" t="s">
        <v>2282</v>
      </c>
      <c r="F8" s="1" t="s">
        <v>2283</v>
      </c>
      <c r="G8" s="1" t="s">
        <v>2540</v>
      </c>
      <c r="H8" s="1" t="str">
        <f>HYPERLINK("http://123.57.250.226/ProfessionalProjectWebsite/html/projectDetail.html?id=1000","指南链接")</f>
        <v>指南链接</v>
      </c>
    </row>
    <row r="9" spans="1:8" ht="48">
      <c r="A9" s="1" t="s">
        <v>2539</v>
      </c>
      <c r="B9" s="1" t="s">
        <v>8</v>
      </c>
      <c r="C9" s="4" t="s">
        <v>2544</v>
      </c>
      <c r="D9" s="2">
        <v>40</v>
      </c>
      <c r="E9" s="1" t="s">
        <v>2079</v>
      </c>
      <c r="F9" s="1" t="s">
        <v>239</v>
      </c>
      <c r="G9" s="1" t="s">
        <v>2540</v>
      </c>
      <c r="H9" s="1" t="str">
        <f>HYPERLINK("http://123.57.250.226/ProfessionalProjectWebsite/html/projectDetail.html?id=959","指南链接")</f>
        <v>指南链接</v>
      </c>
    </row>
    <row r="10" spans="1:8" ht="84">
      <c r="A10" s="13" t="s">
        <v>2022</v>
      </c>
      <c r="B10" s="1" t="s">
        <v>6</v>
      </c>
      <c r="C10" s="4" t="s">
        <v>2023</v>
      </c>
      <c r="D10" s="2">
        <v>2</v>
      </c>
      <c r="E10" s="1" t="s">
        <v>2024</v>
      </c>
      <c r="F10" s="1" t="s">
        <v>2024</v>
      </c>
      <c r="G10" s="1" t="s">
        <v>2540</v>
      </c>
      <c r="H10" s="1" t="str">
        <f>HYPERLINK("http://123.57.250.226/ProfessionalProjectWebsite/html/projectDetail.html?id=947","指南链接")</f>
        <v>指南链接</v>
      </c>
    </row>
    <row r="11" spans="1:8" ht="120">
      <c r="A11" s="11" t="s">
        <v>2022</v>
      </c>
      <c r="B11" s="1" t="s">
        <v>8</v>
      </c>
      <c r="C11" s="4" t="s">
        <v>2025</v>
      </c>
      <c r="D11" s="2">
        <v>15</v>
      </c>
      <c r="E11" s="1" t="s">
        <v>2024</v>
      </c>
      <c r="F11" s="1" t="s">
        <v>2024</v>
      </c>
      <c r="G11" s="1" t="s">
        <v>2540</v>
      </c>
      <c r="H11" s="1" t="str">
        <f>HYPERLINK("http://123.57.250.226/ProfessionalProjectWebsite/html/projectDetail.html?id=947","指南链接")</f>
        <v>指南链接</v>
      </c>
    </row>
    <row r="12" spans="1:8" ht="60">
      <c r="A12" s="11" t="s">
        <v>2022</v>
      </c>
      <c r="B12" s="1" t="s">
        <v>11</v>
      </c>
      <c r="C12" s="4" t="s">
        <v>2026</v>
      </c>
      <c r="D12" s="2">
        <v>5</v>
      </c>
      <c r="E12" s="1" t="s">
        <v>2024</v>
      </c>
      <c r="F12" s="1" t="s">
        <v>2024</v>
      </c>
      <c r="G12" s="1" t="s">
        <v>2540</v>
      </c>
      <c r="H12" s="1" t="str">
        <f>HYPERLINK("http://123.57.250.226/ProfessionalProjectWebsite/html/projectDetail.html?id=947","指南链接")</f>
        <v>指南链接</v>
      </c>
    </row>
    <row r="13" spans="1:8" ht="72">
      <c r="A13" s="11" t="s">
        <v>2022</v>
      </c>
      <c r="B13" s="1" t="s">
        <v>12</v>
      </c>
      <c r="C13" s="4" t="s">
        <v>2027</v>
      </c>
      <c r="D13" s="2">
        <v>50</v>
      </c>
      <c r="E13" s="1" t="s">
        <v>2024</v>
      </c>
      <c r="F13" s="1" t="s">
        <v>2024</v>
      </c>
      <c r="G13" s="1" t="s">
        <v>2540</v>
      </c>
      <c r="H13" s="1" t="str">
        <f>HYPERLINK("http://123.57.250.226/ProfessionalProjectWebsite/html/projectDetail.html?id=947","指南链接")</f>
        <v>指南链接</v>
      </c>
    </row>
    <row r="14" spans="1:8" ht="108">
      <c r="A14" s="12" t="s">
        <v>2022</v>
      </c>
      <c r="B14" s="1" t="s">
        <v>16</v>
      </c>
      <c r="C14" s="4" t="s">
        <v>2028</v>
      </c>
      <c r="D14" s="2">
        <v>20</v>
      </c>
      <c r="E14" s="1" t="s">
        <v>2029</v>
      </c>
      <c r="F14" s="1" t="s">
        <v>239</v>
      </c>
      <c r="G14" s="1" t="s">
        <v>239</v>
      </c>
      <c r="H14" s="1" t="str">
        <f>HYPERLINK("http://123.57.250.226/ProfessionalProjectWebsite/html/projectDetail.html?id=947","指南链接")</f>
        <v>指南链接</v>
      </c>
    </row>
    <row r="15" spans="1:8" ht="144">
      <c r="A15" s="1" t="s">
        <v>784</v>
      </c>
      <c r="B15" s="1" t="s">
        <v>11</v>
      </c>
      <c r="C15" s="4" t="s">
        <v>785</v>
      </c>
      <c r="D15" s="2">
        <v>10</v>
      </c>
      <c r="E15" s="1" t="s">
        <v>786</v>
      </c>
      <c r="F15" s="1" t="s">
        <v>786</v>
      </c>
      <c r="G15" s="1" t="s">
        <v>2540</v>
      </c>
      <c r="H15" s="1" t="str">
        <f>HYPERLINK("http://123.57.250.226/ProfessionalProjectWebsite/html/projectDetail.html?id=670","指南链接")</f>
        <v>指南链接</v>
      </c>
    </row>
    <row r="16" spans="1:8" ht="108">
      <c r="A16" s="13" t="s">
        <v>1391</v>
      </c>
      <c r="B16" s="1" t="s">
        <v>14</v>
      </c>
      <c r="C16" s="4" t="s">
        <v>1392</v>
      </c>
      <c r="D16" s="2">
        <v>30</v>
      </c>
      <c r="E16" s="1" t="s">
        <v>1393</v>
      </c>
      <c r="F16" s="1" t="s">
        <v>393</v>
      </c>
      <c r="G16" s="1" t="s">
        <v>393</v>
      </c>
      <c r="H16" s="1" t="str">
        <f>HYPERLINK("http://123.57.250.226/ProfessionalProjectWebsite/html/projectDetail.html?id=813","指南链接")</f>
        <v>指南链接</v>
      </c>
    </row>
    <row r="17" spans="1:8" ht="156">
      <c r="A17" s="12" t="s">
        <v>1391</v>
      </c>
      <c r="B17" s="1" t="s">
        <v>14</v>
      </c>
      <c r="C17" s="4" t="s">
        <v>1394</v>
      </c>
      <c r="D17" s="2">
        <v>3</v>
      </c>
      <c r="E17" s="1" t="s">
        <v>1395</v>
      </c>
      <c r="F17" s="1" t="s">
        <v>304</v>
      </c>
      <c r="G17" s="1" t="s">
        <v>304</v>
      </c>
      <c r="H17" s="1" t="str">
        <f>HYPERLINK("http://123.57.250.226/ProfessionalProjectWebsite/html/projectDetail.html?id=813","指南链接")</f>
        <v>指南链接</v>
      </c>
    </row>
    <row r="18" spans="1:8" ht="36">
      <c r="A18" s="13" t="s">
        <v>842</v>
      </c>
      <c r="B18" s="1" t="s">
        <v>6</v>
      </c>
      <c r="C18" s="4" t="s">
        <v>845</v>
      </c>
      <c r="D18" s="2">
        <v>25</v>
      </c>
      <c r="E18" s="1" t="s">
        <v>661</v>
      </c>
      <c r="F18" s="1" t="s">
        <v>393</v>
      </c>
      <c r="G18" s="1" t="s">
        <v>2540</v>
      </c>
      <c r="H18" s="1" t="str">
        <f aca="true" t="shared" si="0" ref="H18:H23">HYPERLINK("http://123.57.250.226/ProfessionalProjectWebsite/html/projectDetail.html?id=682","指南链接")</f>
        <v>指南链接</v>
      </c>
    </row>
    <row r="19" spans="1:8" ht="48">
      <c r="A19" s="11" t="s">
        <v>842</v>
      </c>
      <c r="B19" s="1" t="s">
        <v>6</v>
      </c>
      <c r="C19" s="4" t="s">
        <v>852</v>
      </c>
      <c r="D19" s="2">
        <v>2</v>
      </c>
      <c r="E19" s="1" t="s">
        <v>661</v>
      </c>
      <c r="F19" s="1" t="s">
        <v>393</v>
      </c>
      <c r="G19" s="1" t="s">
        <v>2540</v>
      </c>
      <c r="H19" s="1" t="str">
        <f t="shared" si="0"/>
        <v>指南链接</v>
      </c>
    </row>
    <row r="20" spans="1:8" ht="48">
      <c r="A20" s="11" t="s">
        <v>842</v>
      </c>
      <c r="B20" s="1" t="s">
        <v>8</v>
      </c>
      <c r="C20" s="4" t="s">
        <v>843</v>
      </c>
      <c r="D20" s="2">
        <v>25</v>
      </c>
      <c r="E20" s="1" t="s">
        <v>844</v>
      </c>
      <c r="F20" s="1" t="s">
        <v>393</v>
      </c>
      <c r="G20" s="1" t="s">
        <v>2540</v>
      </c>
      <c r="H20" s="1" t="str">
        <f t="shared" si="0"/>
        <v>指南链接</v>
      </c>
    </row>
    <row r="21" spans="1:8" ht="36">
      <c r="A21" s="11" t="s">
        <v>842</v>
      </c>
      <c r="B21" s="1" t="s">
        <v>11</v>
      </c>
      <c r="C21" s="4" t="s">
        <v>846</v>
      </c>
      <c r="D21" s="2">
        <v>9</v>
      </c>
      <c r="E21" s="1" t="s">
        <v>844</v>
      </c>
      <c r="F21" s="1" t="s">
        <v>393</v>
      </c>
      <c r="G21" s="1" t="s">
        <v>2540</v>
      </c>
      <c r="H21" s="1" t="str">
        <f t="shared" si="0"/>
        <v>指南链接</v>
      </c>
    </row>
    <row r="22" spans="1:8" ht="60">
      <c r="A22" s="11" t="s">
        <v>842</v>
      </c>
      <c r="B22" s="1" t="s">
        <v>14</v>
      </c>
      <c r="C22" s="4" t="s">
        <v>850</v>
      </c>
      <c r="D22" s="2">
        <v>5</v>
      </c>
      <c r="E22" s="1" t="s">
        <v>851</v>
      </c>
      <c r="F22" s="1" t="s">
        <v>393</v>
      </c>
      <c r="G22" s="1" t="s">
        <v>2540</v>
      </c>
      <c r="H22" s="1" t="str">
        <f t="shared" si="0"/>
        <v>指南链接</v>
      </c>
    </row>
    <row r="23" spans="1:8" ht="36">
      <c r="A23" s="12" t="s">
        <v>842</v>
      </c>
      <c r="B23" s="1" t="s">
        <v>16</v>
      </c>
      <c r="C23" s="4" t="s">
        <v>847</v>
      </c>
      <c r="D23" s="2">
        <v>38</v>
      </c>
      <c r="E23" s="1" t="s">
        <v>848</v>
      </c>
      <c r="F23" s="1" t="s">
        <v>5</v>
      </c>
      <c r="G23" s="1" t="s">
        <v>849</v>
      </c>
      <c r="H23" s="1" t="str">
        <f t="shared" si="0"/>
        <v>指南链接</v>
      </c>
    </row>
    <row r="24" spans="1:8" ht="36">
      <c r="A24" s="13" t="s">
        <v>2491</v>
      </c>
      <c r="B24" s="1" t="s">
        <v>6</v>
      </c>
      <c r="C24" s="4" t="s">
        <v>2496</v>
      </c>
      <c r="D24" s="2">
        <v>1</v>
      </c>
      <c r="E24" s="1" t="s">
        <v>2493</v>
      </c>
      <c r="F24" s="1" t="s">
        <v>393</v>
      </c>
      <c r="G24" s="1" t="s">
        <v>2540</v>
      </c>
      <c r="H24" s="1" t="str">
        <f aca="true" t="shared" si="1" ref="H24:H29">HYPERLINK("http://123.57.250.226/ProfessionalProjectWebsite/html/projectDetail.html?id=1054","指南链接")</f>
        <v>指南链接</v>
      </c>
    </row>
    <row r="25" spans="1:8" ht="36">
      <c r="A25" s="11" t="s">
        <v>2491</v>
      </c>
      <c r="B25" s="1" t="s">
        <v>6</v>
      </c>
      <c r="C25" s="4" t="s">
        <v>2497</v>
      </c>
      <c r="D25" s="2">
        <v>1</v>
      </c>
      <c r="E25" s="1" t="s">
        <v>2493</v>
      </c>
      <c r="F25" s="1" t="s">
        <v>393</v>
      </c>
      <c r="G25" s="1" t="s">
        <v>2540</v>
      </c>
      <c r="H25" s="1" t="str">
        <f t="shared" si="1"/>
        <v>指南链接</v>
      </c>
    </row>
    <row r="26" spans="1:8" ht="36">
      <c r="A26" s="11" t="s">
        <v>2491</v>
      </c>
      <c r="B26" s="1" t="s">
        <v>6</v>
      </c>
      <c r="C26" s="4" t="s">
        <v>2498</v>
      </c>
      <c r="D26" s="2">
        <v>1</v>
      </c>
      <c r="E26" s="1" t="s">
        <v>2493</v>
      </c>
      <c r="F26" s="1" t="s">
        <v>393</v>
      </c>
      <c r="G26" s="1" t="s">
        <v>2540</v>
      </c>
      <c r="H26" s="1" t="str">
        <f t="shared" si="1"/>
        <v>指南链接</v>
      </c>
    </row>
    <row r="27" spans="1:8" ht="96">
      <c r="A27" s="11" t="s">
        <v>2491</v>
      </c>
      <c r="B27" s="1" t="s">
        <v>8</v>
      </c>
      <c r="C27" s="4" t="s">
        <v>2492</v>
      </c>
      <c r="D27" s="2">
        <v>3</v>
      </c>
      <c r="E27" s="1" t="s">
        <v>2493</v>
      </c>
      <c r="F27" s="1" t="s">
        <v>393</v>
      </c>
      <c r="G27" s="1" t="s">
        <v>2540</v>
      </c>
      <c r="H27" s="1" t="str">
        <f t="shared" si="1"/>
        <v>指南链接</v>
      </c>
    </row>
    <row r="28" spans="1:8" ht="96">
      <c r="A28" s="11" t="s">
        <v>2491</v>
      </c>
      <c r="B28" s="1" t="s">
        <v>8</v>
      </c>
      <c r="C28" s="4" t="s">
        <v>2494</v>
      </c>
      <c r="D28" s="2">
        <v>2</v>
      </c>
      <c r="E28" s="1" t="s">
        <v>2493</v>
      </c>
      <c r="F28" s="1" t="s">
        <v>393</v>
      </c>
      <c r="G28" s="1" t="s">
        <v>2540</v>
      </c>
      <c r="H28" s="1" t="str">
        <f t="shared" si="1"/>
        <v>指南链接</v>
      </c>
    </row>
    <row r="29" spans="1:8" ht="48">
      <c r="A29" s="12" t="s">
        <v>2491</v>
      </c>
      <c r="B29" s="1" t="s">
        <v>11</v>
      </c>
      <c r="C29" s="4" t="s">
        <v>2495</v>
      </c>
      <c r="D29" s="2">
        <v>3</v>
      </c>
      <c r="E29" s="1" t="s">
        <v>2493</v>
      </c>
      <c r="F29" s="1" t="s">
        <v>393</v>
      </c>
      <c r="G29" s="1" t="s">
        <v>2540</v>
      </c>
      <c r="H29" s="1" t="str">
        <f t="shared" si="1"/>
        <v>指南链接</v>
      </c>
    </row>
    <row r="30" spans="1:8" ht="36">
      <c r="A30" s="13" t="s">
        <v>815</v>
      </c>
      <c r="B30" s="1" t="s">
        <v>6</v>
      </c>
      <c r="C30" s="4" t="s">
        <v>816</v>
      </c>
      <c r="D30" s="2">
        <v>7</v>
      </c>
      <c r="E30" s="1" t="s">
        <v>817</v>
      </c>
      <c r="F30" s="1" t="s">
        <v>817</v>
      </c>
      <c r="G30" s="1" t="s">
        <v>2540</v>
      </c>
      <c r="H30" s="1" t="str">
        <f>HYPERLINK("http://123.57.250.226/ProfessionalProjectWebsite/html/projectDetail.html?id=678","指南链接")</f>
        <v>指南链接</v>
      </c>
    </row>
    <row r="31" spans="1:8" ht="60">
      <c r="A31" s="11" t="s">
        <v>815</v>
      </c>
      <c r="B31" s="1" t="s">
        <v>8</v>
      </c>
      <c r="C31" s="4" t="s">
        <v>818</v>
      </c>
      <c r="D31" s="2">
        <v>12</v>
      </c>
      <c r="E31" s="1" t="s">
        <v>817</v>
      </c>
      <c r="F31" s="1" t="s">
        <v>817</v>
      </c>
      <c r="G31" s="1" t="s">
        <v>2540</v>
      </c>
      <c r="H31" s="1" t="str">
        <f>HYPERLINK("http://123.57.250.226/ProfessionalProjectWebsite/html/projectDetail.html?id=678","指南链接")</f>
        <v>指南链接</v>
      </c>
    </row>
    <row r="32" spans="1:8" ht="60">
      <c r="A32" s="12" t="s">
        <v>815</v>
      </c>
      <c r="B32" s="1" t="s">
        <v>11</v>
      </c>
      <c r="C32" s="4" t="s">
        <v>819</v>
      </c>
      <c r="D32" s="2">
        <v>3</v>
      </c>
      <c r="E32" s="1" t="s">
        <v>817</v>
      </c>
      <c r="F32" s="1" t="s">
        <v>817</v>
      </c>
      <c r="G32" s="1" t="s">
        <v>2540</v>
      </c>
      <c r="H32" s="1" t="str">
        <f>HYPERLINK("http://123.57.250.226/ProfessionalProjectWebsite/html/projectDetail.html?id=678","指南链接")</f>
        <v>指南链接</v>
      </c>
    </row>
    <row r="33" spans="1:8" ht="96">
      <c r="A33" s="13" t="s">
        <v>2128</v>
      </c>
      <c r="B33" s="1" t="s">
        <v>6</v>
      </c>
      <c r="C33" s="4" t="s">
        <v>2129</v>
      </c>
      <c r="D33" s="2">
        <v>3</v>
      </c>
      <c r="E33" s="1" t="s">
        <v>2130</v>
      </c>
      <c r="F33" s="1" t="s">
        <v>2131</v>
      </c>
      <c r="G33" s="1" t="s">
        <v>2540</v>
      </c>
      <c r="H33" s="1" t="str">
        <f aca="true" t="shared" si="2" ref="H33:H41">HYPERLINK("http://123.57.250.226/ProfessionalProjectWebsite/html/projectDetail.html?id=975","指南链接")</f>
        <v>指南链接</v>
      </c>
    </row>
    <row r="34" spans="1:8" ht="84">
      <c r="A34" s="11" t="s">
        <v>2128</v>
      </c>
      <c r="B34" s="1" t="s">
        <v>8</v>
      </c>
      <c r="C34" s="4" t="s">
        <v>2132</v>
      </c>
      <c r="D34" s="2">
        <v>8</v>
      </c>
      <c r="E34" s="1" t="s">
        <v>2133</v>
      </c>
      <c r="F34" s="1" t="s">
        <v>2131</v>
      </c>
      <c r="G34" s="1" t="s">
        <v>2540</v>
      </c>
      <c r="H34" s="1" t="str">
        <f t="shared" si="2"/>
        <v>指南链接</v>
      </c>
    </row>
    <row r="35" spans="1:8" ht="60">
      <c r="A35" s="11" t="s">
        <v>2128</v>
      </c>
      <c r="B35" s="1" t="s">
        <v>11</v>
      </c>
      <c r="C35" s="4" t="s">
        <v>2134</v>
      </c>
      <c r="D35" s="2">
        <v>3</v>
      </c>
      <c r="E35" s="1" t="s">
        <v>2135</v>
      </c>
      <c r="F35" s="1" t="s">
        <v>2131</v>
      </c>
      <c r="G35" s="1" t="s">
        <v>2540</v>
      </c>
      <c r="H35" s="1" t="str">
        <f t="shared" si="2"/>
        <v>指南链接</v>
      </c>
    </row>
    <row r="36" spans="1:8" ht="48">
      <c r="A36" s="11" t="s">
        <v>2128</v>
      </c>
      <c r="B36" s="1" t="s">
        <v>14</v>
      </c>
      <c r="C36" s="4" t="s">
        <v>2136</v>
      </c>
      <c r="D36" s="2">
        <v>2</v>
      </c>
      <c r="E36" s="1" t="s">
        <v>2137</v>
      </c>
      <c r="F36" s="1" t="s">
        <v>2131</v>
      </c>
      <c r="G36" s="1" t="s">
        <v>2540</v>
      </c>
      <c r="H36" s="1" t="str">
        <f t="shared" si="2"/>
        <v>指南链接</v>
      </c>
    </row>
    <row r="37" spans="1:8" ht="84">
      <c r="A37" s="11" t="s">
        <v>2128</v>
      </c>
      <c r="B37" s="1" t="s">
        <v>16</v>
      </c>
      <c r="C37" s="4" t="s">
        <v>2138</v>
      </c>
      <c r="D37" s="2">
        <v>5</v>
      </c>
      <c r="E37" s="1" t="s">
        <v>2139</v>
      </c>
      <c r="F37" s="1" t="s">
        <v>5</v>
      </c>
      <c r="G37" s="1" t="s">
        <v>2131</v>
      </c>
      <c r="H37" s="1" t="str">
        <f t="shared" si="2"/>
        <v>指南链接</v>
      </c>
    </row>
    <row r="38" spans="1:8" ht="108">
      <c r="A38" s="11" t="s">
        <v>2128</v>
      </c>
      <c r="B38" s="1" t="s">
        <v>16</v>
      </c>
      <c r="C38" s="4" t="s">
        <v>2140</v>
      </c>
      <c r="D38" s="2">
        <v>5</v>
      </c>
      <c r="E38" s="1" t="s">
        <v>2141</v>
      </c>
      <c r="F38" s="1" t="s">
        <v>5</v>
      </c>
      <c r="G38" s="1" t="s">
        <v>2131</v>
      </c>
      <c r="H38" s="1" t="str">
        <f t="shared" si="2"/>
        <v>指南链接</v>
      </c>
    </row>
    <row r="39" spans="1:8" ht="96">
      <c r="A39" s="11" t="s">
        <v>2128</v>
      </c>
      <c r="B39" s="1" t="s">
        <v>16</v>
      </c>
      <c r="C39" s="4" t="s">
        <v>2142</v>
      </c>
      <c r="D39" s="2">
        <v>5</v>
      </c>
      <c r="E39" s="1" t="s">
        <v>2141</v>
      </c>
      <c r="F39" s="1" t="s">
        <v>5</v>
      </c>
      <c r="G39" s="1" t="s">
        <v>2131</v>
      </c>
      <c r="H39" s="1" t="str">
        <f t="shared" si="2"/>
        <v>指南链接</v>
      </c>
    </row>
    <row r="40" spans="1:8" ht="72">
      <c r="A40" s="11" t="s">
        <v>2128</v>
      </c>
      <c r="B40" s="1" t="s">
        <v>16</v>
      </c>
      <c r="C40" s="4" t="s">
        <v>2143</v>
      </c>
      <c r="D40" s="2">
        <v>5</v>
      </c>
      <c r="E40" s="1" t="s">
        <v>2144</v>
      </c>
      <c r="F40" s="1" t="s">
        <v>2131</v>
      </c>
      <c r="G40" s="1" t="s">
        <v>2540</v>
      </c>
      <c r="H40" s="1" t="str">
        <f t="shared" si="2"/>
        <v>指南链接</v>
      </c>
    </row>
    <row r="41" spans="1:8" ht="60">
      <c r="A41" s="12" t="s">
        <v>2128</v>
      </c>
      <c r="B41" s="1" t="s">
        <v>16</v>
      </c>
      <c r="C41" s="4" t="s">
        <v>2145</v>
      </c>
      <c r="D41" s="2">
        <v>2</v>
      </c>
      <c r="E41" s="1" t="s">
        <v>2146</v>
      </c>
      <c r="F41" s="1" t="s">
        <v>2131</v>
      </c>
      <c r="G41" s="1" t="s">
        <v>2540</v>
      </c>
      <c r="H41" s="1" t="str">
        <f t="shared" si="2"/>
        <v>指南链接</v>
      </c>
    </row>
    <row r="42" spans="1:8" ht="36">
      <c r="A42" s="13" t="s">
        <v>432</v>
      </c>
      <c r="B42" s="1" t="s">
        <v>6</v>
      </c>
      <c r="C42" s="4" t="s">
        <v>433</v>
      </c>
      <c r="D42" s="2">
        <v>5</v>
      </c>
      <c r="E42" s="1" t="s">
        <v>434</v>
      </c>
      <c r="F42" s="1" t="s">
        <v>435</v>
      </c>
      <c r="G42" s="1" t="s">
        <v>2540</v>
      </c>
      <c r="H42" s="1" t="str">
        <f aca="true" t="shared" si="3" ref="H42:H47">HYPERLINK("http://123.57.250.226/ProfessionalProjectWebsite/html/projectDetail.html?id=605","指南链接")</f>
        <v>指南链接</v>
      </c>
    </row>
    <row r="43" spans="1:8" ht="48">
      <c r="A43" s="11" t="s">
        <v>432</v>
      </c>
      <c r="B43" s="1" t="s">
        <v>8</v>
      </c>
      <c r="C43" s="4" t="s">
        <v>436</v>
      </c>
      <c r="D43" s="2">
        <v>20</v>
      </c>
      <c r="E43" s="1" t="s">
        <v>434</v>
      </c>
      <c r="F43" s="1" t="s">
        <v>435</v>
      </c>
      <c r="G43" s="1" t="s">
        <v>2540</v>
      </c>
      <c r="H43" s="1" t="str">
        <f t="shared" si="3"/>
        <v>指南链接</v>
      </c>
    </row>
    <row r="44" spans="1:8" ht="36">
      <c r="A44" s="11" t="s">
        <v>432</v>
      </c>
      <c r="B44" s="1" t="s">
        <v>11</v>
      </c>
      <c r="C44" s="4" t="s">
        <v>437</v>
      </c>
      <c r="D44" s="2">
        <v>5</v>
      </c>
      <c r="E44" s="1" t="s">
        <v>434</v>
      </c>
      <c r="F44" s="1" t="s">
        <v>435</v>
      </c>
      <c r="G44" s="1" t="s">
        <v>2540</v>
      </c>
      <c r="H44" s="1" t="str">
        <f t="shared" si="3"/>
        <v>指南链接</v>
      </c>
    </row>
    <row r="45" spans="1:8" ht="48">
      <c r="A45" s="11" t="s">
        <v>432</v>
      </c>
      <c r="B45" s="1" t="s">
        <v>12</v>
      </c>
      <c r="C45" s="4" t="s">
        <v>438</v>
      </c>
      <c r="D45" s="2">
        <v>10</v>
      </c>
      <c r="E45" s="1" t="s">
        <v>434</v>
      </c>
      <c r="F45" s="1" t="s">
        <v>435</v>
      </c>
      <c r="G45" s="1" t="s">
        <v>2540</v>
      </c>
      <c r="H45" s="1" t="str">
        <f t="shared" si="3"/>
        <v>指南链接</v>
      </c>
    </row>
    <row r="46" spans="1:8" ht="36">
      <c r="A46" s="11" t="s">
        <v>432</v>
      </c>
      <c r="B46" s="1" t="s">
        <v>14</v>
      </c>
      <c r="C46" s="4" t="s">
        <v>439</v>
      </c>
      <c r="D46" s="2">
        <v>20</v>
      </c>
      <c r="E46" s="1" t="s">
        <v>434</v>
      </c>
      <c r="F46" s="1" t="s">
        <v>435</v>
      </c>
      <c r="G46" s="1" t="s">
        <v>2540</v>
      </c>
      <c r="H46" s="1" t="str">
        <f t="shared" si="3"/>
        <v>指南链接</v>
      </c>
    </row>
    <row r="47" spans="1:8" ht="36">
      <c r="A47" s="12" t="s">
        <v>432</v>
      </c>
      <c r="B47" s="1" t="s">
        <v>16</v>
      </c>
      <c r="C47" s="4" t="s">
        <v>440</v>
      </c>
      <c r="D47" s="2">
        <v>10</v>
      </c>
      <c r="E47" s="1" t="s">
        <v>434</v>
      </c>
      <c r="F47" s="1" t="s">
        <v>435</v>
      </c>
      <c r="G47" s="1" t="s">
        <v>2540</v>
      </c>
      <c r="H47" s="1" t="str">
        <f t="shared" si="3"/>
        <v>指南链接</v>
      </c>
    </row>
    <row r="48" spans="1:8" ht="48">
      <c r="A48" s="13" t="s">
        <v>2395</v>
      </c>
      <c r="B48" s="1" t="s">
        <v>12</v>
      </c>
      <c r="C48" s="4" t="s">
        <v>2398</v>
      </c>
      <c r="D48" s="2">
        <v>6</v>
      </c>
      <c r="E48" s="1" t="s">
        <v>2399</v>
      </c>
      <c r="F48" s="1" t="s">
        <v>2397</v>
      </c>
      <c r="G48" s="1" t="s">
        <v>2540</v>
      </c>
      <c r="H48" s="1" t="str">
        <f>HYPERLINK("http://123.57.250.226/ProfessionalProjectWebsite/html/projectDetail.html?id=1032","指南链接")</f>
        <v>指南链接</v>
      </c>
    </row>
    <row r="49" spans="1:8" ht="72">
      <c r="A49" s="11" t="s">
        <v>2395</v>
      </c>
      <c r="B49" s="1" t="s">
        <v>14</v>
      </c>
      <c r="C49" s="4" t="s">
        <v>2400</v>
      </c>
      <c r="D49" s="2">
        <v>3</v>
      </c>
      <c r="E49" s="1" t="s">
        <v>2401</v>
      </c>
      <c r="F49" s="1" t="s">
        <v>2397</v>
      </c>
      <c r="G49" s="1" t="s">
        <v>2540</v>
      </c>
      <c r="H49" s="1" t="str">
        <f>HYPERLINK("http://123.57.250.226/ProfessionalProjectWebsite/html/projectDetail.html?id=1032","指南链接")</f>
        <v>指南链接</v>
      </c>
    </row>
    <row r="50" spans="1:8" ht="120">
      <c r="A50" s="12" t="s">
        <v>2395</v>
      </c>
      <c r="B50" s="1" t="s">
        <v>16</v>
      </c>
      <c r="C50" s="4" t="s">
        <v>2396</v>
      </c>
      <c r="D50" s="2">
        <v>4</v>
      </c>
      <c r="E50" s="1" t="s">
        <v>2396</v>
      </c>
      <c r="F50" s="1" t="s">
        <v>2397</v>
      </c>
      <c r="G50" s="1" t="s">
        <v>2540</v>
      </c>
      <c r="H50" s="1" t="str">
        <f>HYPERLINK("http://123.57.250.226/ProfessionalProjectWebsite/html/projectDetail.html?id=1032","指南链接")</f>
        <v>指南链接</v>
      </c>
    </row>
    <row r="51" spans="1:8" ht="36">
      <c r="A51" s="13" t="s">
        <v>2007</v>
      </c>
      <c r="B51" s="1" t="s">
        <v>6</v>
      </c>
      <c r="C51" s="4" t="s">
        <v>2008</v>
      </c>
      <c r="D51" s="2">
        <v>2</v>
      </c>
      <c r="E51" s="1" t="s">
        <v>2009</v>
      </c>
      <c r="F51" s="1" t="s">
        <v>2010</v>
      </c>
      <c r="G51" s="1" t="s">
        <v>2540</v>
      </c>
      <c r="H51" s="1" t="str">
        <f>HYPERLINK("http://123.57.250.226/ProfessionalProjectWebsite/html/projectDetail.html?id=943","指南链接")</f>
        <v>指南链接</v>
      </c>
    </row>
    <row r="52" spans="1:8" ht="84">
      <c r="A52" s="11" t="s">
        <v>2007</v>
      </c>
      <c r="B52" s="1" t="s">
        <v>11</v>
      </c>
      <c r="C52" s="4" t="s">
        <v>2545</v>
      </c>
      <c r="D52" s="2">
        <v>20</v>
      </c>
      <c r="E52" s="1" t="s">
        <v>2011</v>
      </c>
      <c r="F52" s="1" t="s">
        <v>2012</v>
      </c>
      <c r="G52" s="1" t="s">
        <v>2540</v>
      </c>
      <c r="H52" s="1" t="str">
        <f>HYPERLINK("http://123.57.250.226/ProfessionalProjectWebsite/html/projectDetail.html?id=943","指南链接")</f>
        <v>指南链接</v>
      </c>
    </row>
    <row r="53" spans="1:8" ht="48">
      <c r="A53" s="12" t="s">
        <v>2007</v>
      </c>
      <c r="B53" s="1" t="s">
        <v>12</v>
      </c>
      <c r="C53" s="4" t="s">
        <v>2013</v>
      </c>
      <c r="D53" s="2">
        <v>30</v>
      </c>
      <c r="E53" s="1" t="s">
        <v>2014</v>
      </c>
      <c r="F53" s="1" t="s">
        <v>2015</v>
      </c>
      <c r="G53" s="1" t="s">
        <v>2540</v>
      </c>
      <c r="H53" s="1" t="str">
        <f>HYPERLINK("http://123.57.250.226/ProfessionalProjectWebsite/html/projectDetail.html?id=943","指南链接")</f>
        <v>指南链接</v>
      </c>
    </row>
    <row r="54" spans="1:8" ht="120">
      <c r="A54" s="13" t="s">
        <v>1990</v>
      </c>
      <c r="B54" s="1" t="s">
        <v>6</v>
      </c>
      <c r="C54" s="4" t="s">
        <v>1991</v>
      </c>
      <c r="D54" s="2">
        <v>4</v>
      </c>
      <c r="E54" s="1" t="s">
        <v>1992</v>
      </c>
      <c r="F54" s="1" t="s">
        <v>1993</v>
      </c>
      <c r="G54" s="1" t="s">
        <v>2540</v>
      </c>
      <c r="H54" s="1" t="str">
        <f>HYPERLINK("http://123.57.250.226/ProfessionalProjectWebsite/html/projectDetail.html?id=940","指南链接")</f>
        <v>指南链接</v>
      </c>
    </row>
    <row r="55" spans="1:8" ht="120">
      <c r="A55" s="11" t="s">
        <v>1990</v>
      </c>
      <c r="B55" s="1" t="s">
        <v>8</v>
      </c>
      <c r="C55" s="4" t="s">
        <v>1994</v>
      </c>
      <c r="D55" s="2">
        <v>10</v>
      </c>
      <c r="E55" s="1" t="s">
        <v>1995</v>
      </c>
      <c r="F55" s="1" t="s">
        <v>1993</v>
      </c>
      <c r="G55" s="1" t="s">
        <v>2540</v>
      </c>
      <c r="H55" s="1" t="str">
        <f>HYPERLINK("http://123.57.250.226/ProfessionalProjectWebsite/html/projectDetail.html?id=940","指南链接")</f>
        <v>指南链接</v>
      </c>
    </row>
    <row r="56" spans="1:8" ht="60">
      <c r="A56" s="11" t="s">
        <v>1990</v>
      </c>
      <c r="B56" s="1" t="s">
        <v>12</v>
      </c>
      <c r="C56" s="4" t="s">
        <v>1996</v>
      </c>
      <c r="D56" s="2">
        <v>20</v>
      </c>
      <c r="E56" s="1" t="s">
        <v>1993</v>
      </c>
      <c r="F56" s="1" t="s">
        <v>1993</v>
      </c>
      <c r="G56" s="1" t="s">
        <v>2540</v>
      </c>
      <c r="H56" s="1" t="str">
        <f>HYPERLINK("http://123.57.250.226/ProfessionalProjectWebsite/html/projectDetail.html?id=940","指南链接")</f>
        <v>指南链接</v>
      </c>
    </row>
    <row r="57" spans="1:8" ht="36">
      <c r="A57" s="11" t="s">
        <v>1990</v>
      </c>
      <c r="B57" s="1" t="s">
        <v>14</v>
      </c>
      <c r="C57" s="4" t="s">
        <v>1997</v>
      </c>
      <c r="D57" s="2">
        <v>5</v>
      </c>
      <c r="E57" s="1" t="s">
        <v>1993</v>
      </c>
      <c r="F57" s="1" t="s">
        <v>1993</v>
      </c>
      <c r="G57" s="1" t="s">
        <v>2540</v>
      </c>
      <c r="H57" s="1" t="str">
        <f>HYPERLINK("http://123.57.250.226/ProfessionalProjectWebsite/html/projectDetail.html?id=940","指南链接")</f>
        <v>指南链接</v>
      </c>
    </row>
    <row r="58" spans="1:8" ht="84">
      <c r="A58" s="12" t="s">
        <v>1990</v>
      </c>
      <c r="B58" s="1" t="s">
        <v>16</v>
      </c>
      <c r="C58" s="4" t="s">
        <v>2683</v>
      </c>
      <c r="D58" s="2">
        <v>5</v>
      </c>
      <c r="E58" s="1" t="s">
        <v>1993</v>
      </c>
      <c r="F58" s="1" t="s">
        <v>5</v>
      </c>
      <c r="G58" s="1" t="s">
        <v>1993</v>
      </c>
      <c r="H58" s="1" t="str">
        <f>HYPERLINK("http://123.57.250.226/ProfessionalProjectWebsite/html/projectDetail.html?id=940","指南链接")</f>
        <v>指南链接</v>
      </c>
    </row>
    <row r="59" spans="1:8" ht="60">
      <c r="A59" s="13" t="s">
        <v>1136</v>
      </c>
      <c r="B59" s="1" t="s">
        <v>6</v>
      </c>
      <c r="C59" s="4" t="s">
        <v>1137</v>
      </c>
      <c r="D59" s="2">
        <v>5</v>
      </c>
      <c r="E59" s="1" t="s">
        <v>1138</v>
      </c>
      <c r="F59" s="1" t="s">
        <v>1138</v>
      </c>
      <c r="G59" s="1" t="s">
        <v>2540</v>
      </c>
      <c r="H59" s="1" t="str">
        <f>HYPERLINK("http://123.57.250.226/ProfessionalProjectWebsite/html/projectDetail.html?id=751","指南链接")</f>
        <v>指南链接</v>
      </c>
    </row>
    <row r="60" spans="1:8" ht="72">
      <c r="A60" s="11" t="s">
        <v>1136</v>
      </c>
      <c r="B60" s="1" t="s">
        <v>6</v>
      </c>
      <c r="C60" s="4" t="s">
        <v>1139</v>
      </c>
      <c r="D60" s="2">
        <v>5</v>
      </c>
      <c r="E60" s="1" t="s">
        <v>1140</v>
      </c>
      <c r="F60" s="1" t="s">
        <v>1140</v>
      </c>
      <c r="G60" s="1" t="s">
        <v>2540</v>
      </c>
      <c r="H60" s="1" t="str">
        <f>HYPERLINK("http://123.57.250.226/ProfessionalProjectWebsite/html/projectDetail.html?id=751","指南链接")</f>
        <v>指南链接</v>
      </c>
    </row>
    <row r="61" spans="1:8" ht="96">
      <c r="A61" s="11" t="s">
        <v>1136</v>
      </c>
      <c r="B61" s="1" t="s">
        <v>8</v>
      </c>
      <c r="C61" s="4" t="s">
        <v>1143</v>
      </c>
      <c r="D61" s="2">
        <v>20</v>
      </c>
      <c r="E61" s="1" t="s">
        <v>1144</v>
      </c>
      <c r="F61" s="1" t="s">
        <v>1145</v>
      </c>
      <c r="G61" s="1" t="s">
        <v>2540</v>
      </c>
      <c r="H61" s="1" t="str">
        <f>HYPERLINK("http://123.57.250.226/ProfessionalProjectWebsite/html/projectDetail.html?id=751","指南链接")</f>
        <v>指南链接</v>
      </c>
    </row>
    <row r="62" spans="1:8" ht="84">
      <c r="A62" s="12" t="s">
        <v>1136</v>
      </c>
      <c r="B62" s="1" t="s">
        <v>11</v>
      </c>
      <c r="C62" s="4" t="s">
        <v>1141</v>
      </c>
      <c r="D62" s="2">
        <v>20</v>
      </c>
      <c r="E62" s="1" t="s">
        <v>1142</v>
      </c>
      <c r="F62" s="1" t="s">
        <v>239</v>
      </c>
      <c r="G62" s="1" t="s">
        <v>2540</v>
      </c>
      <c r="H62" s="1" t="str">
        <f>HYPERLINK("http://123.57.250.226/ProfessionalProjectWebsite/html/projectDetail.html?id=751","指南链接")</f>
        <v>指南链接</v>
      </c>
    </row>
    <row r="63" spans="1:8" ht="60">
      <c r="A63" s="13" t="s">
        <v>2390</v>
      </c>
      <c r="B63" s="1" t="s">
        <v>6</v>
      </c>
      <c r="C63" s="4" t="s">
        <v>2391</v>
      </c>
      <c r="D63" s="2">
        <v>3</v>
      </c>
      <c r="E63" s="1" t="s">
        <v>106</v>
      </c>
      <c r="F63" s="1" t="s">
        <v>106</v>
      </c>
      <c r="G63" s="1" t="s">
        <v>2540</v>
      </c>
      <c r="H63" s="1" t="str">
        <f>HYPERLINK("http://123.57.250.226/ProfessionalProjectWebsite/html/projectDetail.html?id=1029","指南链接")</f>
        <v>指南链接</v>
      </c>
    </row>
    <row r="64" spans="1:8" ht="96">
      <c r="A64" s="11" t="s">
        <v>2390</v>
      </c>
      <c r="B64" s="1" t="s">
        <v>8</v>
      </c>
      <c r="C64" s="4" t="s">
        <v>2392</v>
      </c>
      <c r="D64" s="2">
        <v>3</v>
      </c>
      <c r="E64" s="1" t="s">
        <v>106</v>
      </c>
      <c r="F64" s="1" t="s">
        <v>106</v>
      </c>
      <c r="G64" s="1" t="s">
        <v>2540</v>
      </c>
      <c r="H64" s="1" t="str">
        <f>HYPERLINK("http://123.57.250.226/ProfessionalProjectWebsite/html/projectDetail.html?id=1029","指南链接")</f>
        <v>指南链接</v>
      </c>
    </row>
    <row r="65" spans="1:8" ht="60">
      <c r="A65" s="11" t="s">
        <v>2390</v>
      </c>
      <c r="B65" s="1" t="s">
        <v>11</v>
      </c>
      <c r="C65" s="4" t="s">
        <v>2393</v>
      </c>
      <c r="D65" s="2">
        <v>3</v>
      </c>
      <c r="E65" s="1" t="s">
        <v>106</v>
      </c>
      <c r="F65" s="1" t="s">
        <v>106</v>
      </c>
      <c r="G65" s="1" t="s">
        <v>2540</v>
      </c>
      <c r="H65" s="1" t="str">
        <f>HYPERLINK("http://123.57.250.226/ProfessionalProjectWebsite/html/projectDetail.html?id=1029","指南链接")</f>
        <v>指南链接</v>
      </c>
    </row>
    <row r="66" spans="1:8" ht="36">
      <c r="A66" s="12" t="s">
        <v>2390</v>
      </c>
      <c r="B66" s="1" t="s">
        <v>14</v>
      </c>
      <c r="C66" s="4" t="s">
        <v>2394</v>
      </c>
      <c r="D66" s="2">
        <v>2</v>
      </c>
      <c r="E66" s="1" t="s">
        <v>106</v>
      </c>
      <c r="F66" s="1" t="s">
        <v>106</v>
      </c>
      <c r="G66" s="1" t="s">
        <v>2540</v>
      </c>
      <c r="H66" s="1" t="str">
        <f>HYPERLINK("http://123.57.250.226/ProfessionalProjectWebsite/html/projectDetail.html?id=1029","指南链接")</f>
        <v>指南链接</v>
      </c>
    </row>
    <row r="67" spans="1:8" ht="120">
      <c r="A67" s="13" t="s">
        <v>2436</v>
      </c>
      <c r="B67" s="1" t="s">
        <v>8</v>
      </c>
      <c r="C67" s="4" t="s">
        <v>2442</v>
      </c>
      <c r="D67" s="2">
        <v>3</v>
      </c>
      <c r="E67" s="1" t="s">
        <v>2443</v>
      </c>
      <c r="F67" s="1" t="s">
        <v>2444</v>
      </c>
      <c r="G67" s="1" t="s">
        <v>2540</v>
      </c>
      <c r="H67" s="1" t="str">
        <f>HYPERLINK("http://123.57.250.226/ProfessionalProjectWebsite/html/projectDetail.html?id=1040","指南链接")</f>
        <v>指南链接</v>
      </c>
    </row>
    <row r="68" spans="1:8" ht="96">
      <c r="A68" s="11" t="s">
        <v>2436</v>
      </c>
      <c r="B68" s="1" t="s">
        <v>14</v>
      </c>
      <c r="C68" s="4" t="s">
        <v>2546</v>
      </c>
      <c r="D68" s="2">
        <v>4</v>
      </c>
      <c r="E68" s="1" t="s">
        <v>2437</v>
      </c>
      <c r="F68" s="1" t="s">
        <v>2438</v>
      </c>
      <c r="G68" s="1" t="s">
        <v>2540</v>
      </c>
      <c r="H68" s="1" t="str">
        <f>HYPERLINK("http://123.57.250.226/ProfessionalProjectWebsite/html/projectDetail.html?id=1040","指南链接")</f>
        <v>指南链接</v>
      </c>
    </row>
    <row r="69" spans="1:8" ht="156">
      <c r="A69" s="12" t="s">
        <v>2436</v>
      </c>
      <c r="B69" s="1" t="s">
        <v>16</v>
      </c>
      <c r="C69" s="4" t="s">
        <v>2439</v>
      </c>
      <c r="D69" s="2">
        <v>15</v>
      </c>
      <c r="E69" s="1" t="s">
        <v>2440</v>
      </c>
      <c r="F69" s="1" t="s">
        <v>5</v>
      </c>
      <c r="G69" s="1" t="s">
        <v>2441</v>
      </c>
      <c r="H69" s="1" t="str">
        <f>HYPERLINK("http://123.57.250.226/ProfessionalProjectWebsite/html/projectDetail.html?id=1040","指南链接")</f>
        <v>指南链接</v>
      </c>
    </row>
    <row r="70" spans="1:8" ht="84">
      <c r="A70" s="13" t="s">
        <v>2284</v>
      </c>
      <c r="B70" s="1" t="s">
        <v>8</v>
      </c>
      <c r="C70" s="4" t="s">
        <v>2285</v>
      </c>
      <c r="D70" s="2">
        <v>12</v>
      </c>
      <c r="E70" s="1" t="s">
        <v>2286</v>
      </c>
      <c r="F70" s="1" t="s">
        <v>2287</v>
      </c>
      <c r="G70" s="1" t="s">
        <v>2540</v>
      </c>
      <c r="H70" s="1" t="str">
        <f>HYPERLINK("http://123.57.250.226/ProfessionalProjectWebsite/html/projectDetail.html?id=1002","指南链接")</f>
        <v>指南链接</v>
      </c>
    </row>
    <row r="71" spans="1:8" ht="60">
      <c r="A71" s="11" t="s">
        <v>2284</v>
      </c>
      <c r="B71" s="1" t="s">
        <v>11</v>
      </c>
      <c r="C71" s="4" t="s">
        <v>2288</v>
      </c>
      <c r="D71" s="2">
        <v>6</v>
      </c>
      <c r="E71" s="1" t="s">
        <v>2289</v>
      </c>
      <c r="F71" s="1" t="s">
        <v>2287</v>
      </c>
      <c r="G71" s="1" t="s">
        <v>2540</v>
      </c>
      <c r="H71" s="1" t="str">
        <f>HYPERLINK("http://123.57.250.226/ProfessionalProjectWebsite/html/projectDetail.html?id=1002","指南链接")</f>
        <v>指南链接</v>
      </c>
    </row>
    <row r="72" spans="1:8" ht="60">
      <c r="A72" s="11" t="s">
        <v>2284</v>
      </c>
      <c r="B72" s="1" t="s">
        <v>12</v>
      </c>
      <c r="C72" s="4" t="s">
        <v>2290</v>
      </c>
      <c r="D72" s="2">
        <v>3</v>
      </c>
      <c r="E72" s="1" t="s">
        <v>2289</v>
      </c>
      <c r="F72" s="1" t="s">
        <v>2287</v>
      </c>
      <c r="G72" s="1" t="s">
        <v>2540</v>
      </c>
      <c r="H72" s="1" t="str">
        <f>HYPERLINK("http://123.57.250.226/ProfessionalProjectWebsite/html/projectDetail.html?id=1002","指南链接")</f>
        <v>指南链接</v>
      </c>
    </row>
    <row r="73" spans="1:8" ht="60">
      <c r="A73" s="12" t="s">
        <v>2284</v>
      </c>
      <c r="B73" s="1" t="s">
        <v>14</v>
      </c>
      <c r="C73" s="4" t="s">
        <v>2291</v>
      </c>
      <c r="D73" s="2">
        <v>1</v>
      </c>
      <c r="E73" s="1" t="s">
        <v>2289</v>
      </c>
      <c r="F73" s="1" t="s">
        <v>2287</v>
      </c>
      <c r="G73" s="1" t="s">
        <v>2287</v>
      </c>
      <c r="H73" s="1" t="str">
        <f>HYPERLINK("http://123.57.250.226/ProfessionalProjectWebsite/html/projectDetail.html?id=1002","指南链接")</f>
        <v>指南链接</v>
      </c>
    </row>
    <row r="74" spans="1:8" ht="60">
      <c r="A74" s="13" t="s">
        <v>452</v>
      </c>
      <c r="B74" s="1" t="s">
        <v>6</v>
      </c>
      <c r="C74" s="4" t="s">
        <v>453</v>
      </c>
      <c r="D74" s="2">
        <v>1</v>
      </c>
      <c r="E74" s="1" t="s">
        <v>454</v>
      </c>
      <c r="F74" s="1" t="s">
        <v>454</v>
      </c>
      <c r="G74" s="1" t="s">
        <v>2540</v>
      </c>
      <c r="H74" s="1" t="str">
        <f>HYPERLINK("http://123.57.250.226/ProfessionalProjectWebsite/html/projectDetail.html?id=608","指南链接")</f>
        <v>指南链接</v>
      </c>
    </row>
    <row r="75" spans="1:8" ht="60">
      <c r="A75" s="11" t="s">
        <v>452</v>
      </c>
      <c r="B75" s="1" t="s">
        <v>8</v>
      </c>
      <c r="C75" s="4" t="s">
        <v>455</v>
      </c>
      <c r="D75" s="2">
        <v>6</v>
      </c>
      <c r="E75" s="1" t="s">
        <v>454</v>
      </c>
      <c r="F75" s="1" t="s">
        <v>454</v>
      </c>
      <c r="G75" s="1" t="s">
        <v>2540</v>
      </c>
      <c r="H75" s="1" t="str">
        <f>HYPERLINK("http://123.57.250.226/ProfessionalProjectWebsite/html/projectDetail.html?id=608","指南链接")</f>
        <v>指南链接</v>
      </c>
    </row>
    <row r="76" spans="1:8" ht="60">
      <c r="A76" s="12" t="s">
        <v>452</v>
      </c>
      <c r="B76" s="1" t="s">
        <v>12</v>
      </c>
      <c r="C76" s="4" t="s">
        <v>456</v>
      </c>
      <c r="D76" s="2">
        <v>2</v>
      </c>
      <c r="E76" s="1" t="s">
        <v>454</v>
      </c>
      <c r="F76" s="1" t="s">
        <v>454</v>
      </c>
      <c r="G76" s="1" t="s">
        <v>2540</v>
      </c>
      <c r="H76" s="1" t="str">
        <f>HYPERLINK("http://123.57.250.226/ProfessionalProjectWebsite/html/projectDetail.html?id=608","指南链接")</f>
        <v>指南链接</v>
      </c>
    </row>
    <row r="77" spans="1:8" ht="84">
      <c r="A77" s="13" t="s">
        <v>536</v>
      </c>
      <c r="B77" s="1" t="s">
        <v>6</v>
      </c>
      <c r="C77" s="4" t="s">
        <v>537</v>
      </c>
      <c r="D77" s="2">
        <v>3</v>
      </c>
      <c r="E77" s="1" t="s">
        <v>538</v>
      </c>
      <c r="F77" s="1" t="s">
        <v>539</v>
      </c>
      <c r="G77" s="1" t="s">
        <v>2540</v>
      </c>
      <c r="H77" s="1" t="str">
        <f>HYPERLINK("http://123.57.250.226/ProfessionalProjectWebsite/html/projectDetail.html?id=624","指南链接")</f>
        <v>指南链接</v>
      </c>
    </row>
    <row r="78" spans="1:8" ht="156">
      <c r="A78" s="11" t="s">
        <v>536</v>
      </c>
      <c r="B78" s="1" t="s">
        <v>8</v>
      </c>
      <c r="C78" s="4" t="s">
        <v>540</v>
      </c>
      <c r="D78" s="2">
        <v>3</v>
      </c>
      <c r="E78" s="1" t="s">
        <v>541</v>
      </c>
      <c r="F78" s="1" t="s">
        <v>542</v>
      </c>
      <c r="G78" s="1" t="s">
        <v>2540</v>
      </c>
      <c r="H78" s="1" t="str">
        <f>HYPERLINK("http://123.57.250.226/ProfessionalProjectWebsite/html/projectDetail.html?id=624","指南链接")</f>
        <v>指南链接</v>
      </c>
    </row>
    <row r="79" spans="1:8" ht="156">
      <c r="A79" s="11" t="s">
        <v>536</v>
      </c>
      <c r="B79" s="1" t="s">
        <v>11</v>
      </c>
      <c r="C79" s="4" t="s">
        <v>543</v>
      </c>
      <c r="D79" s="2">
        <v>10</v>
      </c>
      <c r="E79" s="1" t="s">
        <v>541</v>
      </c>
      <c r="F79" s="1" t="s">
        <v>542</v>
      </c>
      <c r="G79" s="1" t="s">
        <v>2540</v>
      </c>
      <c r="H79" s="1" t="str">
        <f>HYPERLINK("http://123.57.250.226/ProfessionalProjectWebsite/html/projectDetail.html?id=624","指南链接")</f>
        <v>指南链接</v>
      </c>
    </row>
    <row r="80" spans="1:8" ht="156">
      <c r="A80" s="12" t="s">
        <v>536</v>
      </c>
      <c r="B80" s="1" t="s">
        <v>12</v>
      </c>
      <c r="C80" s="4" t="s">
        <v>544</v>
      </c>
      <c r="D80" s="2">
        <v>10</v>
      </c>
      <c r="E80" s="1" t="s">
        <v>541</v>
      </c>
      <c r="F80" s="1" t="s">
        <v>542</v>
      </c>
      <c r="G80" s="1" t="s">
        <v>2540</v>
      </c>
      <c r="H80" s="1" t="str">
        <f>HYPERLINK("http://123.57.250.226/ProfessionalProjectWebsite/html/projectDetail.html?id=624","指南链接")</f>
        <v>指南链接</v>
      </c>
    </row>
    <row r="81" spans="1:8" ht="132">
      <c r="A81" s="1" t="s">
        <v>2322</v>
      </c>
      <c r="B81" s="1" t="s">
        <v>8</v>
      </c>
      <c r="C81" s="4" t="s">
        <v>2323</v>
      </c>
      <c r="D81" s="2">
        <v>8</v>
      </c>
      <c r="E81" s="1" t="s">
        <v>2324</v>
      </c>
      <c r="F81" s="1" t="s">
        <v>2324</v>
      </c>
      <c r="G81" s="1" t="s">
        <v>2540</v>
      </c>
      <c r="H81" s="1" t="str">
        <f>HYPERLINK("http://123.57.250.226/ProfessionalProjectWebsite/html/projectDetail.html?id=1011","指南链接")</f>
        <v>指南链接</v>
      </c>
    </row>
    <row r="82" spans="1:8" ht="204">
      <c r="A82" s="1" t="s">
        <v>1033</v>
      </c>
      <c r="B82" s="1" t="s">
        <v>8</v>
      </c>
      <c r="C82" s="4" t="s">
        <v>1034</v>
      </c>
      <c r="D82" s="2">
        <v>7</v>
      </c>
      <c r="E82" s="1" t="s">
        <v>1035</v>
      </c>
      <c r="F82" s="1" t="s">
        <v>1036</v>
      </c>
      <c r="G82" s="1" t="s">
        <v>2540</v>
      </c>
      <c r="H82" s="1" t="str">
        <f>HYPERLINK("http://123.57.250.226/ProfessionalProjectWebsite/html/projectDetail.html?id=715","指南链接")</f>
        <v>指南链接</v>
      </c>
    </row>
    <row r="83" spans="1:8" ht="132">
      <c r="A83" s="1" t="s">
        <v>939</v>
      </c>
      <c r="B83" s="1" t="s">
        <v>8</v>
      </c>
      <c r="C83" s="4" t="s">
        <v>940</v>
      </c>
      <c r="D83" s="2">
        <v>6</v>
      </c>
      <c r="E83" s="1" t="s">
        <v>941</v>
      </c>
      <c r="F83" s="1" t="s">
        <v>942</v>
      </c>
      <c r="G83" s="1" t="s">
        <v>2540</v>
      </c>
      <c r="H83" s="1" t="str">
        <f>HYPERLINK("http://123.57.250.226/ProfessionalProjectWebsite/html/projectDetail.html?id=699","指南链接")</f>
        <v>指南链接</v>
      </c>
    </row>
    <row r="84" spans="1:8" ht="84">
      <c r="A84" s="13" t="s">
        <v>2080</v>
      </c>
      <c r="B84" s="1" t="s">
        <v>8</v>
      </c>
      <c r="C84" s="4" t="s">
        <v>2081</v>
      </c>
      <c r="D84" s="2">
        <v>3</v>
      </c>
      <c r="E84" s="1" t="s">
        <v>2082</v>
      </c>
      <c r="F84" s="1" t="s">
        <v>2082</v>
      </c>
      <c r="G84" s="1" t="s">
        <v>2540</v>
      </c>
      <c r="H84" s="1" t="str">
        <f>HYPERLINK("http://123.57.250.226/ProfessionalProjectWebsite/html/projectDetail.html?id=960","指南链接")</f>
        <v>指南链接</v>
      </c>
    </row>
    <row r="85" spans="1:8" ht="204">
      <c r="A85" s="12" t="s">
        <v>2080</v>
      </c>
      <c r="B85" s="1" t="s">
        <v>12</v>
      </c>
      <c r="C85" s="4" t="s">
        <v>2083</v>
      </c>
      <c r="D85" s="2">
        <v>50</v>
      </c>
      <c r="E85" s="1" t="s">
        <v>2084</v>
      </c>
      <c r="F85" s="1" t="s">
        <v>2084</v>
      </c>
      <c r="G85" s="1" t="s">
        <v>2540</v>
      </c>
      <c r="H85" s="1" t="str">
        <f>HYPERLINK("http://123.57.250.226/ProfessionalProjectWebsite/html/projectDetail.html?id=960","指南链接")</f>
        <v>指南链接</v>
      </c>
    </row>
    <row r="86" spans="1:8" ht="108">
      <c r="A86" s="13" t="s">
        <v>58</v>
      </c>
      <c r="B86" s="1" t="s">
        <v>8</v>
      </c>
      <c r="C86" s="4" t="s">
        <v>59</v>
      </c>
      <c r="D86" s="2">
        <v>6</v>
      </c>
      <c r="E86" s="1" t="s">
        <v>60</v>
      </c>
      <c r="F86" s="1" t="s">
        <v>60</v>
      </c>
      <c r="G86" s="1" t="s">
        <v>2540</v>
      </c>
      <c r="H86" s="1" t="str">
        <f>HYPERLINK("http://123.57.250.226/ProfessionalProjectWebsite/html/projectDetail.html?id=526","指南链接")</f>
        <v>指南链接</v>
      </c>
    </row>
    <row r="87" spans="1:8" ht="72">
      <c r="A87" s="11" t="s">
        <v>58</v>
      </c>
      <c r="B87" s="1" t="s">
        <v>11</v>
      </c>
      <c r="C87" s="4" t="s">
        <v>61</v>
      </c>
      <c r="D87" s="2">
        <v>6</v>
      </c>
      <c r="E87" s="1" t="s">
        <v>60</v>
      </c>
      <c r="F87" s="1" t="s">
        <v>60</v>
      </c>
      <c r="G87" s="1" t="s">
        <v>2540</v>
      </c>
      <c r="H87" s="1" t="str">
        <f>HYPERLINK("http://123.57.250.226/ProfessionalProjectWebsite/html/projectDetail.html?id=526","指南链接")</f>
        <v>指南链接</v>
      </c>
    </row>
    <row r="88" spans="1:8" ht="96">
      <c r="A88" s="11" t="s">
        <v>58</v>
      </c>
      <c r="B88" s="1" t="s">
        <v>12</v>
      </c>
      <c r="C88" s="4" t="s">
        <v>62</v>
      </c>
      <c r="D88" s="2">
        <v>10</v>
      </c>
      <c r="E88" s="1" t="s">
        <v>60</v>
      </c>
      <c r="F88" s="1" t="s">
        <v>60</v>
      </c>
      <c r="G88" s="1" t="s">
        <v>2540</v>
      </c>
      <c r="H88" s="1" t="str">
        <f>HYPERLINK("http://123.57.250.226/ProfessionalProjectWebsite/html/projectDetail.html?id=526","指南链接")</f>
        <v>指南链接</v>
      </c>
    </row>
    <row r="89" spans="1:8" ht="72">
      <c r="A89" s="12" t="s">
        <v>58</v>
      </c>
      <c r="B89" s="1" t="s">
        <v>12</v>
      </c>
      <c r="C89" s="4" t="s">
        <v>63</v>
      </c>
      <c r="D89" s="2">
        <v>8</v>
      </c>
      <c r="E89" s="1" t="s">
        <v>60</v>
      </c>
      <c r="F89" s="1" t="s">
        <v>60</v>
      </c>
      <c r="G89" s="1" t="s">
        <v>2540</v>
      </c>
      <c r="H89" s="1" t="str">
        <f>HYPERLINK("http://123.57.250.226/ProfessionalProjectWebsite/html/projectDetail.html?id=526","指南链接")</f>
        <v>指南链接</v>
      </c>
    </row>
    <row r="90" spans="1:8" ht="36">
      <c r="A90" s="13" t="s">
        <v>1307</v>
      </c>
      <c r="B90" s="1" t="s">
        <v>6</v>
      </c>
      <c r="C90" s="4" t="s">
        <v>2547</v>
      </c>
      <c r="D90" s="2">
        <v>10</v>
      </c>
      <c r="E90" s="1" t="s">
        <v>1308</v>
      </c>
      <c r="F90" s="1" t="s">
        <v>1309</v>
      </c>
      <c r="G90" s="1" t="s">
        <v>2540</v>
      </c>
      <c r="H90" s="1" t="str">
        <f>HYPERLINK("http://123.57.250.226/ProfessionalProjectWebsite/html/projectDetail.html?id=799","指南链接")</f>
        <v>指南链接</v>
      </c>
    </row>
    <row r="91" spans="1:8" ht="48">
      <c r="A91" s="11" t="s">
        <v>1307</v>
      </c>
      <c r="B91" s="1" t="s">
        <v>8</v>
      </c>
      <c r="C91" s="4" t="s">
        <v>2548</v>
      </c>
      <c r="D91" s="2">
        <v>10</v>
      </c>
      <c r="E91" s="1" t="s">
        <v>1308</v>
      </c>
      <c r="F91" s="1" t="s">
        <v>1309</v>
      </c>
      <c r="G91" s="1" t="s">
        <v>2540</v>
      </c>
      <c r="H91" s="1" t="str">
        <f>HYPERLINK("http://123.57.250.226/ProfessionalProjectWebsite/html/projectDetail.html?id=799","指南链接")</f>
        <v>指南链接</v>
      </c>
    </row>
    <row r="92" spans="1:8" ht="48">
      <c r="A92" s="11" t="s">
        <v>1307</v>
      </c>
      <c r="B92" s="1" t="s">
        <v>11</v>
      </c>
      <c r="C92" s="4" t="s">
        <v>2684</v>
      </c>
      <c r="D92" s="2">
        <v>10</v>
      </c>
      <c r="E92" s="1" t="s">
        <v>1308</v>
      </c>
      <c r="F92" s="1" t="s">
        <v>1309</v>
      </c>
      <c r="G92" s="1" t="s">
        <v>2540</v>
      </c>
      <c r="H92" s="1" t="str">
        <f>HYPERLINK("http://123.57.250.226/ProfessionalProjectWebsite/html/projectDetail.html?id=799","指南链接")</f>
        <v>指南链接</v>
      </c>
    </row>
    <row r="93" spans="1:8" ht="48">
      <c r="A93" s="12" t="s">
        <v>1307</v>
      </c>
      <c r="B93" s="1" t="s">
        <v>12</v>
      </c>
      <c r="C93" s="4" t="s">
        <v>2549</v>
      </c>
      <c r="D93" s="2">
        <v>10</v>
      </c>
      <c r="E93" s="1" t="s">
        <v>1308</v>
      </c>
      <c r="F93" s="1" t="s">
        <v>1309</v>
      </c>
      <c r="G93" s="1" t="s">
        <v>2540</v>
      </c>
      <c r="H93" s="1" t="str">
        <f>HYPERLINK("http://123.57.250.226/ProfessionalProjectWebsite/html/projectDetail.html?id=799","指南链接")</f>
        <v>指南链接</v>
      </c>
    </row>
    <row r="94" spans="1:8" ht="60">
      <c r="A94" s="1" t="s">
        <v>2088</v>
      </c>
      <c r="B94" s="1" t="s">
        <v>8</v>
      </c>
      <c r="C94" s="4" t="s">
        <v>2089</v>
      </c>
      <c r="D94" s="2">
        <v>5</v>
      </c>
      <c r="E94" s="1" t="s">
        <v>2090</v>
      </c>
      <c r="F94" s="1" t="s">
        <v>2090</v>
      </c>
      <c r="G94" s="1" t="s">
        <v>2540</v>
      </c>
      <c r="H94" s="1" t="str">
        <f>HYPERLINK("http://123.57.250.226/ProfessionalProjectWebsite/html/projectDetail.html?id=962","指南链接")</f>
        <v>指南链接</v>
      </c>
    </row>
    <row r="95" spans="1:8" ht="48">
      <c r="A95" s="13" t="s">
        <v>1890</v>
      </c>
      <c r="B95" s="1" t="s">
        <v>8</v>
      </c>
      <c r="C95" s="4" t="s">
        <v>1891</v>
      </c>
      <c r="D95" s="2">
        <v>15</v>
      </c>
      <c r="E95" s="1" t="s">
        <v>1892</v>
      </c>
      <c r="F95" s="1" t="s">
        <v>239</v>
      </c>
      <c r="G95" s="1" t="s">
        <v>2540</v>
      </c>
      <c r="H95" s="1" t="str">
        <f>HYPERLINK("http://123.57.250.226/ProfessionalProjectWebsite/html/projectDetail.html?id=919","指南链接")</f>
        <v>指南链接</v>
      </c>
    </row>
    <row r="96" spans="1:8" ht="48">
      <c r="A96" s="11" t="s">
        <v>1890</v>
      </c>
      <c r="B96" s="1" t="s">
        <v>11</v>
      </c>
      <c r="C96" s="4" t="s">
        <v>1893</v>
      </c>
      <c r="D96" s="2">
        <v>15</v>
      </c>
      <c r="E96" s="1" t="s">
        <v>1894</v>
      </c>
      <c r="F96" s="1" t="s">
        <v>239</v>
      </c>
      <c r="G96" s="1" t="s">
        <v>2540</v>
      </c>
      <c r="H96" s="1" t="str">
        <f>HYPERLINK("http://123.57.250.226/ProfessionalProjectWebsite/html/projectDetail.html?id=919","指南链接")</f>
        <v>指南链接</v>
      </c>
    </row>
    <row r="97" spans="1:8" ht="48">
      <c r="A97" s="12" t="s">
        <v>1890</v>
      </c>
      <c r="B97" s="1" t="s">
        <v>12</v>
      </c>
      <c r="C97" s="4" t="s">
        <v>2550</v>
      </c>
      <c r="D97" s="2">
        <v>15</v>
      </c>
      <c r="E97" s="1" t="s">
        <v>1895</v>
      </c>
      <c r="F97" s="1" t="s">
        <v>5</v>
      </c>
      <c r="G97" s="1" t="s">
        <v>239</v>
      </c>
      <c r="H97" s="1" t="str">
        <f>HYPERLINK("http://123.57.250.226/ProfessionalProjectWebsite/html/projectDetail.html?id=919","指南链接")</f>
        <v>指南链接</v>
      </c>
    </row>
    <row r="98" spans="1:8" ht="84">
      <c r="A98" s="13" t="s">
        <v>2302</v>
      </c>
      <c r="B98" s="1" t="s">
        <v>6</v>
      </c>
      <c r="C98" s="4" t="s">
        <v>2303</v>
      </c>
      <c r="D98" s="2">
        <v>10</v>
      </c>
      <c r="E98" s="1" t="s">
        <v>2304</v>
      </c>
      <c r="F98" s="1" t="s">
        <v>77</v>
      </c>
      <c r="G98" s="1" t="s">
        <v>2540</v>
      </c>
      <c r="H98" s="1" t="str">
        <f>HYPERLINK("http://123.57.250.226/ProfessionalProjectWebsite/html/projectDetail.html?id=1007","指南链接")</f>
        <v>指南链接</v>
      </c>
    </row>
    <row r="99" spans="1:8" ht="84">
      <c r="A99" s="11" t="s">
        <v>2302</v>
      </c>
      <c r="B99" s="1" t="s">
        <v>6</v>
      </c>
      <c r="C99" s="4" t="s">
        <v>2305</v>
      </c>
      <c r="D99" s="2">
        <v>10</v>
      </c>
      <c r="E99" s="1" t="s">
        <v>2304</v>
      </c>
      <c r="F99" s="1" t="s">
        <v>77</v>
      </c>
      <c r="G99" s="1" t="s">
        <v>2540</v>
      </c>
      <c r="H99" s="1" t="str">
        <f>HYPERLINK("http://123.57.250.226/ProfessionalProjectWebsite/html/projectDetail.html?id=1007","指南链接")</f>
        <v>指南链接</v>
      </c>
    </row>
    <row r="100" spans="1:8" ht="84">
      <c r="A100" s="12" t="s">
        <v>2302</v>
      </c>
      <c r="B100" s="1" t="s">
        <v>12</v>
      </c>
      <c r="C100" s="4" t="s">
        <v>2306</v>
      </c>
      <c r="D100" s="2">
        <v>15</v>
      </c>
      <c r="E100" s="1" t="s">
        <v>2304</v>
      </c>
      <c r="F100" s="1" t="s">
        <v>77</v>
      </c>
      <c r="G100" s="1" t="s">
        <v>2540</v>
      </c>
      <c r="H100" s="1" t="str">
        <f>HYPERLINK("http://123.57.250.226/ProfessionalProjectWebsite/html/projectDetail.html?id=1007","指南链接")</f>
        <v>指南链接</v>
      </c>
    </row>
    <row r="101" spans="1:8" ht="132">
      <c r="A101" s="13" t="s">
        <v>689</v>
      </c>
      <c r="B101" s="1" t="s">
        <v>8</v>
      </c>
      <c r="C101" s="4" t="s">
        <v>690</v>
      </c>
      <c r="D101" s="2">
        <v>2</v>
      </c>
      <c r="E101" s="1" t="s">
        <v>691</v>
      </c>
      <c r="F101" s="1" t="s">
        <v>692</v>
      </c>
      <c r="G101" s="1" t="s">
        <v>2540</v>
      </c>
      <c r="H101" s="1" t="str">
        <f>HYPERLINK("http://123.57.250.226/ProfessionalProjectWebsite/html/projectDetail.html?id=654","指南链接")</f>
        <v>指南链接</v>
      </c>
    </row>
    <row r="102" spans="1:8" ht="120">
      <c r="A102" s="12" t="s">
        <v>689</v>
      </c>
      <c r="B102" s="1" t="s">
        <v>12</v>
      </c>
      <c r="C102" s="4" t="s">
        <v>693</v>
      </c>
      <c r="D102" s="2">
        <v>2</v>
      </c>
      <c r="E102" s="1" t="s">
        <v>694</v>
      </c>
      <c r="F102" s="1" t="s">
        <v>695</v>
      </c>
      <c r="G102" s="1" t="s">
        <v>2540</v>
      </c>
      <c r="H102" s="1" t="str">
        <f>HYPERLINK("http://123.57.250.226/ProfessionalProjectWebsite/html/projectDetail.html?id=654","指南链接")</f>
        <v>指南链接</v>
      </c>
    </row>
    <row r="103" spans="1:8" ht="48">
      <c r="A103" s="13" t="s">
        <v>1960</v>
      </c>
      <c r="B103" s="1" t="s">
        <v>6</v>
      </c>
      <c r="C103" s="4" t="s">
        <v>1961</v>
      </c>
      <c r="D103" s="2">
        <v>6</v>
      </c>
      <c r="E103" s="1" t="s">
        <v>1962</v>
      </c>
      <c r="F103" s="1" t="s">
        <v>840</v>
      </c>
      <c r="G103" s="1" t="s">
        <v>2540</v>
      </c>
      <c r="H103" s="1" t="str">
        <f>HYPERLINK("http://123.57.250.226/ProfessionalProjectWebsite/html/projectDetail.html?id=936","指南链接")</f>
        <v>指南链接</v>
      </c>
    </row>
    <row r="104" spans="1:8" ht="48">
      <c r="A104" s="12" t="s">
        <v>1960</v>
      </c>
      <c r="B104" s="1" t="s">
        <v>11</v>
      </c>
      <c r="C104" s="4" t="s">
        <v>1963</v>
      </c>
      <c r="D104" s="2">
        <v>2</v>
      </c>
      <c r="E104" s="1" t="s">
        <v>1964</v>
      </c>
      <c r="F104" s="1" t="s">
        <v>840</v>
      </c>
      <c r="G104" s="1" t="s">
        <v>2540</v>
      </c>
      <c r="H104" s="1" t="str">
        <f>HYPERLINK("http://123.57.250.226/ProfessionalProjectWebsite/html/projectDetail.html?id=936","指南链接")</f>
        <v>指南链接</v>
      </c>
    </row>
    <row r="105" spans="1:8" ht="48">
      <c r="A105" s="13" t="s">
        <v>45</v>
      </c>
      <c r="B105" s="1" t="s">
        <v>6</v>
      </c>
      <c r="C105" s="4" t="s">
        <v>46</v>
      </c>
      <c r="D105" s="2">
        <v>1</v>
      </c>
      <c r="E105" s="1" t="s">
        <v>47</v>
      </c>
      <c r="F105" s="1" t="s">
        <v>48</v>
      </c>
      <c r="G105" s="1" t="s">
        <v>2540</v>
      </c>
      <c r="H105" s="1" t="str">
        <f aca="true" t="shared" si="4" ref="H105:H114">HYPERLINK("http://123.57.250.226/ProfessionalProjectWebsite/html/projectDetail.html?id=525","指南链接")</f>
        <v>指南链接</v>
      </c>
    </row>
    <row r="106" spans="1:8" ht="48">
      <c r="A106" s="11" t="s">
        <v>45</v>
      </c>
      <c r="B106" s="1" t="s">
        <v>6</v>
      </c>
      <c r="C106" s="4" t="s">
        <v>49</v>
      </c>
      <c r="D106" s="2">
        <v>1</v>
      </c>
      <c r="E106" s="1" t="s">
        <v>47</v>
      </c>
      <c r="F106" s="1" t="s">
        <v>48</v>
      </c>
      <c r="G106" s="1" t="s">
        <v>2540</v>
      </c>
      <c r="H106" s="1" t="str">
        <f t="shared" si="4"/>
        <v>指南链接</v>
      </c>
    </row>
    <row r="107" spans="1:8" ht="48">
      <c r="A107" s="11" t="s">
        <v>45</v>
      </c>
      <c r="B107" s="1" t="s">
        <v>8</v>
      </c>
      <c r="C107" s="4" t="s">
        <v>50</v>
      </c>
      <c r="D107" s="2">
        <v>1</v>
      </c>
      <c r="E107" s="1" t="s">
        <v>47</v>
      </c>
      <c r="F107" s="1" t="s">
        <v>48</v>
      </c>
      <c r="G107" s="1" t="s">
        <v>2540</v>
      </c>
      <c r="H107" s="1" t="str">
        <f t="shared" si="4"/>
        <v>指南链接</v>
      </c>
    </row>
    <row r="108" spans="1:8" ht="48">
      <c r="A108" s="11" t="s">
        <v>45</v>
      </c>
      <c r="B108" s="1" t="s">
        <v>8</v>
      </c>
      <c r="C108" s="4" t="s">
        <v>51</v>
      </c>
      <c r="D108" s="2">
        <v>1</v>
      </c>
      <c r="E108" s="1" t="s">
        <v>47</v>
      </c>
      <c r="F108" s="1" t="s">
        <v>48</v>
      </c>
      <c r="G108" s="1" t="s">
        <v>2540</v>
      </c>
      <c r="H108" s="1" t="str">
        <f t="shared" si="4"/>
        <v>指南链接</v>
      </c>
    </row>
    <row r="109" spans="1:8" ht="48">
      <c r="A109" s="11" t="s">
        <v>45</v>
      </c>
      <c r="B109" s="1" t="s">
        <v>8</v>
      </c>
      <c r="C109" s="4" t="s">
        <v>52</v>
      </c>
      <c r="D109" s="2">
        <v>1</v>
      </c>
      <c r="E109" s="1" t="s">
        <v>47</v>
      </c>
      <c r="F109" s="1" t="s">
        <v>48</v>
      </c>
      <c r="G109" s="1" t="s">
        <v>2540</v>
      </c>
      <c r="H109" s="1" t="str">
        <f t="shared" si="4"/>
        <v>指南链接</v>
      </c>
    </row>
    <row r="110" spans="1:8" ht="108">
      <c r="A110" s="11" t="s">
        <v>45</v>
      </c>
      <c r="B110" s="1" t="s">
        <v>11</v>
      </c>
      <c r="C110" s="4" t="s">
        <v>53</v>
      </c>
      <c r="D110" s="2">
        <v>1</v>
      </c>
      <c r="E110" s="1" t="s">
        <v>47</v>
      </c>
      <c r="F110" s="1" t="s">
        <v>48</v>
      </c>
      <c r="G110" s="1" t="s">
        <v>2540</v>
      </c>
      <c r="H110" s="1" t="str">
        <f t="shared" si="4"/>
        <v>指南链接</v>
      </c>
    </row>
    <row r="111" spans="1:8" ht="48">
      <c r="A111" s="11" t="s">
        <v>45</v>
      </c>
      <c r="B111" s="1" t="s">
        <v>12</v>
      </c>
      <c r="C111" s="4" t="s">
        <v>54</v>
      </c>
      <c r="D111" s="2">
        <v>1</v>
      </c>
      <c r="E111" s="1" t="s">
        <v>47</v>
      </c>
      <c r="F111" s="1" t="s">
        <v>48</v>
      </c>
      <c r="G111" s="1" t="s">
        <v>2540</v>
      </c>
      <c r="H111" s="1" t="str">
        <f t="shared" si="4"/>
        <v>指南链接</v>
      </c>
    </row>
    <row r="112" spans="1:8" ht="48">
      <c r="A112" s="11" t="s">
        <v>45</v>
      </c>
      <c r="B112" s="1" t="s">
        <v>12</v>
      </c>
      <c r="C112" s="4" t="s">
        <v>55</v>
      </c>
      <c r="D112" s="2">
        <v>1</v>
      </c>
      <c r="E112" s="1" t="s">
        <v>47</v>
      </c>
      <c r="F112" s="1" t="s">
        <v>48</v>
      </c>
      <c r="G112" s="1" t="s">
        <v>2540</v>
      </c>
      <c r="H112" s="1" t="str">
        <f t="shared" si="4"/>
        <v>指南链接</v>
      </c>
    </row>
    <row r="113" spans="1:8" ht="36">
      <c r="A113" s="11" t="s">
        <v>45</v>
      </c>
      <c r="B113" s="1" t="s">
        <v>14</v>
      </c>
      <c r="C113" s="4" t="s">
        <v>56</v>
      </c>
      <c r="D113" s="2">
        <v>1</v>
      </c>
      <c r="E113" s="1" t="s">
        <v>47</v>
      </c>
      <c r="F113" s="1" t="s">
        <v>48</v>
      </c>
      <c r="G113" s="1" t="s">
        <v>48</v>
      </c>
      <c r="H113" s="1" t="str">
        <f t="shared" si="4"/>
        <v>指南链接</v>
      </c>
    </row>
    <row r="114" spans="1:8" ht="36">
      <c r="A114" s="12" t="s">
        <v>45</v>
      </c>
      <c r="B114" s="1" t="s">
        <v>14</v>
      </c>
      <c r="C114" s="4" t="s">
        <v>57</v>
      </c>
      <c r="D114" s="2">
        <v>1</v>
      </c>
      <c r="E114" s="1" t="s">
        <v>47</v>
      </c>
      <c r="F114" s="1" t="s">
        <v>48</v>
      </c>
      <c r="G114" s="1" t="s">
        <v>48</v>
      </c>
      <c r="H114" s="1" t="str">
        <f t="shared" si="4"/>
        <v>指南链接</v>
      </c>
    </row>
    <row r="115" spans="1:8" ht="60">
      <c r="A115" s="13" t="s">
        <v>1710</v>
      </c>
      <c r="B115" s="1" t="s">
        <v>12</v>
      </c>
      <c r="C115" s="4" t="s">
        <v>1711</v>
      </c>
      <c r="D115" s="2">
        <v>30</v>
      </c>
      <c r="E115" s="1" t="s">
        <v>1712</v>
      </c>
      <c r="F115" s="1" t="s">
        <v>1712</v>
      </c>
      <c r="G115" s="1" t="s">
        <v>2540</v>
      </c>
      <c r="H115" s="1" t="str">
        <f>HYPERLINK("http://123.57.250.226/ProfessionalProjectWebsite/html/projectDetail.html?id=877","指南链接")</f>
        <v>指南链接</v>
      </c>
    </row>
    <row r="116" spans="1:8" ht="96">
      <c r="A116" s="12" t="s">
        <v>1710</v>
      </c>
      <c r="B116" s="1" t="s">
        <v>14</v>
      </c>
      <c r="C116" s="4" t="s">
        <v>1713</v>
      </c>
      <c r="D116" s="2">
        <v>20</v>
      </c>
      <c r="E116" s="1" t="s">
        <v>1714</v>
      </c>
      <c r="F116" s="1" t="s">
        <v>1714</v>
      </c>
      <c r="G116" s="1" t="s">
        <v>2540</v>
      </c>
      <c r="H116" s="1" t="str">
        <f>HYPERLINK("http://123.57.250.226/ProfessionalProjectWebsite/html/projectDetail.html?id=877","指南链接")</f>
        <v>指南链接</v>
      </c>
    </row>
    <row r="117" spans="1:8" ht="120">
      <c r="A117" s="13" t="s">
        <v>164</v>
      </c>
      <c r="B117" s="1" t="s">
        <v>6</v>
      </c>
      <c r="C117" s="4" t="s">
        <v>165</v>
      </c>
      <c r="D117" s="2">
        <v>5</v>
      </c>
      <c r="E117" s="1" t="s">
        <v>166</v>
      </c>
      <c r="F117" s="1" t="s">
        <v>5</v>
      </c>
      <c r="G117" s="1" t="s">
        <v>166</v>
      </c>
      <c r="H117" s="1" t="str">
        <f>HYPERLINK("http://123.57.250.226/ProfessionalProjectWebsite/html/projectDetail.html?id=548","指南链接")</f>
        <v>指南链接</v>
      </c>
    </row>
    <row r="118" spans="1:8" ht="120">
      <c r="A118" s="11" t="s">
        <v>164</v>
      </c>
      <c r="B118" s="1" t="s">
        <v>8</v>
      </c>
      <c r="C118" s="4" t="s">
        <v>2724</v>
      </c>
      <c r="D118" s="2">
        <v>5</v>
      </c>
      <c r="E118" s="1" t="s">
        <v>166</v>
      </c>
      <c r="F118" s="1" t="s">
        <v>5</v>
      </c>
      <c r="G118" s="1" t="s">
        <v>166</v>
      </c>
      <c r="H118" s="1" t="str">
        <f>HYPERLINK("http://123.57.250.226/ProfessionalProjectWebsite/html/projectDetail.html?id=548","指南链接")</f>
        <v>指南链接</v>
      </c>
    </row>
    <row r="119" spans="1:8" ht="96">
      <c r="A119" s="11" t="s">
        <v>164</v>
      </c>
      <c r="B119" s="1" t="s">
        <v>11</v>
      </c>
      <c r="C119" s="4" t="s">
        <v>2725</v>
      </c>
      <c r="D119" s="2">
        <v>10</v>
      </c>
      <c r="E119" s="1" t="s">
        <v>166</v>
      </c>
      <c r="F119" s="1" t="s">
        <v>166</v>
      </c>
      <c r="G119" s="1" t="s">
        <v>2540</v>
      </c>
      <c r="H119" s="1" t="str">
        <f>HYPERLINK("http://123.57.250.226/ProfessionalProjectWebsite/html/projectDetail.html?id=548","指南链接")</f>
        <v>指南链接</v>
      </c>
    </row>
    <row r="120" spans="1:8" ht="120">
      <c r="A120" s="11" t="s">
        <v>164</v>
      </c>
      <c r="B120" s="1" t="s">
        <v>12</v>
      </c>
      <c r="C120" s="4" t="s">
        <v>2726</v>
      </c>
      <c r="D120" s="2">
        <v>20</v>
      </c>
      <c r="E120" s="1" t="s">
        <v>166</v>
      </c>
      <c r="F120" s="1" t="s">
        <v>5</v>
      </c>
      <c r="G120" s="1" t="s">
        <v>166</v>
      </c>
      <c r="H120" s="1" t="str">
        <f>HYPERLINK("http://123.57.250.226/ProfessionalProjectWebsite/html/projectDetail.html?id=548","指南链接")</f>
        <v>指南链接</v>
      </c>
    </row>
    <row r="121" spans="1:8" ht="120">
      <c r="A121" s="12" t="s">
        <v>164</v>
      </c>
      <c r="B121" s="1" t="s">
        <v>14</v>
      </c>
      <c r="C121" s="4" t="s">
        <v>2727</v>
      </c>
      <c r="D121" s="2">
        <v>5</v>
      </c>
      <c r="E121" s="1" t="s">
        <v>166</v>
      </c>
      <c r="F121" s="1" t="s">
        <v>5</v>
      </c>
      <c r="G121" s="1" t="s">
        <v>166</v>
      </c>
      <c r="H121" s="1" t="str">
        <f>HYPERLINK("http://123.57.250.226/ProfessionalProjectWebsite/html/projectDetail.html?id=548","指南链接")</f>
        <v>指南链接</v>
      </c>
    </row>
    <row r="122" spans="1:8" ht="96">
      <c r="A122" s="13" t="s">
        <v>1879</v>
      </c>
      <c r="B122" s="1" t="s">
        <v>6</v>
      </c>
      <c r="C122" s="4" t="s">
        <v>1880</v>
      </c>
      <c r="D122" s="2">
        <v>25</v>
      </c>
      <c r="E122" s="1" t="s">
        <v>1881</v>
      </c>
      <c r="F122" s="1" t="s">
        <v>1882</v>
      </c>
      <c r="G122" s="1" t="s">
        <v>2540</v>
      </c>
      <c r="H122" s="1" t="str">
        <f aca="true" t="shared" si="5" ref="H122:H127">HYPERLINK("http://123.57.250.226/ProfessionalProjectWebsite/html/projectDetail.html?id=918","指南链接")</f>
        <v>指南链接</v>
      </c>
    </row>
    <row r="123" spans="1:8" ht="84">
      <c r="A123" s="11" t="s">
        <v>1879</v>
      </c>
      <c r="B123" s="1" t="s">
        <v>8</v>
      </c>
      <c r="C123" s="4" t="s">
        <v>1883</v>
      </c>
      <c r="D123" s="2">
        <v>7</v>
      </c>
      <c r="E123" s="1" t="s">
        <v>1884</v>
      </c>
      <c r="F123" s="1" t="s">
        <v>1882</v>
      </c>
      <c r="G123" s="1" t="s">
        <v>2540</v>
      </c>
      <c r="H123" s="1" t="str">
        <f t="shared" si="5"/>
        <v>指南链接</v>
      </c>
    </row>
    <row r="124" spans="1:8" ht="60">
      <c r="A124" s="11" t="s">
        <v>1879</v>
      </c>
      <c r="B124" s="1" t="s">
        <v>11</v>
      </c>
      <c r="C124" s="4" t="s">
        <v>1885</v>
      </c>
      <c r="D124" s="2">
        <v>7</v>
      </c>
      <c r="E124" s="1" t="s">
        <v>1886</v>
      </c>
      <c r="F124" s="1" t="s">
        <v>1882</v>
      </c>
      <c r="G124" s="1" t="s">
        <v>2540</v>
      </c>
      <c r="H124" s="1" t="str">
        <f t="shared" si="5"/>
        <v>指南链接</v>
      </c>
    </row>
    <row r="125" spans="1:8" ht="60">
      <c r="A125" s="11" t="s">
        <v>1879</v>
      </c>
      <c r="B125" s="1" t="s">
        <v>12</v>
      </c>
      <c r="C125" s="4" t="s">
        <v>1887</v>
      </c>
      <c r="D125" s="2">
        <v>10</v>
      </c>
      <c r="E125" s="1" t="s">
        <v>1888</v>
      </c>
      <c r="F125" s="1" t="s">
        <v>1882</v>
      </c>
      <c r="G125" s="1" t="s">
        <v>2540</v>
      </c>
      <c r="H125" s="1" t="str">
        <f t="shared" si="5"/>
        <v>指南链接</v>
      </c>
    </row>
    <row r="126" spans="1:8" ht="96">
      <c r="A126" s="11" t="s">
        <v>1879</v>
      </c>
      <c r="B126" s="1" t="s">
        <v>14</v>
      </c>
      <c r="C126" s="4" t="s">
        <v>2551</v>
      </c>
      <c r="D126" s="2">
        <v>5</v>
      </c>
      <c r="E126" s="1" t="s">
        <v>2552</v>
      </c>
      <c r="F126" s="1" t="s">
        <v>1882</v>
      </c>
      <c r="G126" s="1" t="s">
        <v>2540</v>
      </c>
      <c r="H126" s="1" t="str">
        <f t="shared" si="5"/>
        <v>指南链接</v>
      </c>
    </row>
    <row r="127" spans="1:8" ht="96">
      <c r="A127" s="12" t="s">
        <v>1879</v>
      </c>
      <c r="B127" s="1" t="s">
        <v>16</v>
      </c>
      <c r="C127" s="4" t="s">
        <v>2553</v>
      </c>
      <c r="D127" s="2">
        <v>2</v>
      </c>
      <c r="E127" s="1" t="s">
        <v>1889</v>
      </c>
      <c r="F127" s="1" t="s">
        <v>5</v>
      </c>
      <c r="G127" s="1" t="s">
        <v>1882</v>
      </c>
      <c r="H127" s="1" t="str">
        <f t="shared" si="5"/>
        <v>指南链接</v>
      </c>
    </row>
    <row r="128" spans="1:8" ht="72">
      <c r="A128" s="13" t="s">
        <v>1318</v>
      </c>
      <c r="B128" s="1" t="s">
        <v>6</v>
      </c>
      <c r="C128" s="4" t="s">
        <v>1319</v>
      </c>
      <c r="D128" s="2">
        <v>10</v>
      </c>
      <c r="E128" s="1" t="s">
        <v>1320</v>
      </c>
      <c r="F128" s="1" t="s">
        <v>1320</v>
      </c>
      <c r="G128" s="1" t="s">
        <v>2540</v>
      </c>
      <c r="H128" s="1" t="str">
        <f>HYPERLINK("http://123.57.250.226/ProfessionalProjectWebsite/html/projectDetail.html?id=801","指南链接")</f>
        <v>指南链接</v>
      </c>
    </row>
    <row r="129" spans="1:8" ht="60">
      <c r="A129" s="11" t="s">
        <v>1318</v>
      </c>
      <c r="B129" s="1" t="s">
        <v>11</v>
      </c>
      <c r="C129" s="4" t="s">
        <v>1321</v>
      </c>
      <c r="D129" s="2">
        <v>5</v>
      </c>
      <c r="E129" s="1" t="s">
        <v>1322</v>
      </c>
      <c r="F129" s="1" t="s">
        <v>1322</v>
      </c>
      <c r="G129" s="1" t="s">
        <v>2540</v>
      </c>
      <c r="H129" s="1" t="str">
        <f>HYPERLINK("http://123.57.250.226/ProfessionalProjectWebsite/html/projectDetail.html?id=801","指南链接")</f>
        <v>指南链接</v>
      </c>
    </row>
    <row r="130" spans="1:8" ht="84">
      <c r="A130" s="11" t="s">
        <v>1318</v>
      </c>
      <c r="B130" s="1" t="s">
        <v>12</v>
      </c>
      <c r="C130" s="4" t="s">
        <v>2554</v>
      </c>
      <c r="D130" s="2">
        <v>10</v>
      </c>
      <c r="E130" s="1" t="s">
        <v>1323</v>
      </c>
      <c r="F130" s="1" t="s">
        <v>1323</v>
      </c>
      <c r="G130" s="1" t="s">
        <v>2540</v>
      </c>
      <c r="H130" s="1" t="str">
        <f>HYPERLINK("http://123.57.250.226/ProfessionalProjectWebsite/html/projectDetail.html?id=801","指南链接")</f>
        <v>指南链接</v>
      </c>
    </row>
    <row r="131" spans="1:8" ht="36">
      <c r="A131" s="12" t="s">
        <v>1318</v>
      </c>
      <c r="B131" s="1" t="s">
        <v>14</v>
      </c>
      <c r="C131" s="4" t="s">
        <v>1324</v>
      </c>
      <c r="D131" s="2">
        <v>10</v>
      </c>
      <c r="E131" s="1" t="s">
        <v>1325</v>
      </c>
      <c r="F131" s="1" t="s">
        <v>1325</v>
      </c>
      <c r="G131" s="1" t="s">
        <v>2540</v>
      </c>
      <c r="H131" s="1" t="str">
        <f>HYPERLINK("http://123.57.250.226/ProfessionalProjectWebsite/html/projectDetail.html?id=801","指南链接")</f>
        <v>指南链接</v>
      </c>
    </row>
    <row r="132" spans="1:8" ht="48">
      <c r="A132" s="13" t="s">
        <v>958</v>
      </c>
      <c r="B132" s="1" t="s">
        <v>6</v>
      </c>
      <c r="C132" s="4" t="s">
        <v>961</v>
      </c>
      <c r="D132" s="2">
        <v>5</v>
      </c>
      <c r="E132" s="1" t="s">
        <v>960</v>
      </c>
      <c r="F132" s="1" t="s">
        <v>960</v>
      </c>
      <c r="G132" s="1" t="s">
        <v>2540</v>
      </c>
      <c r="H132" s="1" t="str">
        <f aca="true" t="shared" si="6" ref="H132:H139">HYPERLINK("http://123.57.250.226/ProfessionalProjectWebsite/html/projectDetail.html?id=702","指南链接")</f>
        <v>指南链接</v>
      </c>
    </row>
    <row r="133" spans="1:8" ht="72">
      <c r="A133" s="11" t="s">
        <v>958</v>
      </c>
      <c r="B133" s="1" t="s">
        <v>8</v>
      </c>
      <c r="C133" s="4" t="s">
        <v>959</v>
      </c>
      <c r="D133" s="2">
        <v>2</v>
      </c>
      <c r="E133" s="1" t="s">
        <v>960</v>
      </c>
      <c r="F133" s="1" t="s">
        <v>960</v>
      </c>
      <c r="G133" s="1" t="s">
        <v>2540</v>
      </c>
      <c r="H133" s="1" t="str">
        <f t="shared" si="6"/>
        <v>指南链接</v>
      </c>
    </row>
    <row r="134" spans="1:8" ht="72">
      <c r="A134" s="11" t="s">
        <v>958</v>
      </c>
      <c r="B134" s="1" t="s">
        <v>8</v>
      </c>
      <c r="C134" s="4" t="s">
        <v>962</v>
      </c>
      <c r="D134" s="2">
        <v>4</v>
      </c>
      <c r="E134" s="1" t="s">
        <v>960</v>
      </c>
      <c r="F134" s="1" t="s">
        <v>960</v>
      </c>
      <c r="G134" s="1" t="s">
        <v>2540</v>
      </c>
      <c r="H134" s="1" t="str">
        <f t="shared" si="6"/>
        <v>指南链接</v>
      </c>
    </row>
    <row r="135" spans="1:8" ht="36">
      <c r="A135" s="11" t="s">
        <v>958</v>
      </c>
      <c r="B135" s="1" t="s">
        <v>11</v>
      </c>
      <c r="C135" s="4" t="s">
        <v>963</v>
      </c>
      <c r="D135" s="2">
        <v>1</v>
      </c>
      <c r="E135" s="1" t="s">
        <v>960</v>
      </c>
      <c r="F135" s="1" t="s">
        <v>960</v>
      </c>
      <c r="G135" s="1" t="s">
        <v>2540</v>
      </c>
      <c r="H135" s="1" t="str">
        <f t="shared" si="6"/>
        <v>指南链接</v>
      </c>
    </row>
    <row r="136" spans="1:8" ht="48">
      <c r="A136" s="11" t="s">
        <v>958</v>
      </c>
      <c r="B136" s="1" t="s">
        <v>11</v>
      </c>
      <c r="C136" s="4" t="s">
        <v>964</v>
      </c>
      <c r="D136" s="2">
        <v>1</v>
      </c>
      <c r="E136" s="1" t="s">
        <v>960</v>
      </c>
      <c r="F136" s="1" t="s">
        <v>960</v>
      </c>
      <c r="G136" s="1" t="s">
        <v>2540</v>
      </c>
      <c r="H136" s="1" t="str">
        <f t="shared" si="6"/>
        <v>指南链接</v>
      </c>
    </row>
    <row r="137" spans="1:8" ht="48">
      <c r="A137" s="11" t="s">
        <v>958</v>
      </c>
      <c r="B137" s="1" t="s">
        <v>11</v>
      </c>
      <c r="C137" s="4" t="s">
        <v>965</v>
      </c>
      <c r="D137" s="2">
        <v>1</v>
      </c>
      <c r="E137" s="1" t="s">
        <v>960</v>
      </c>
      <c r="F137" s="1" t="s">
        <v>960</v>
      </c>
      <c r="G137" s="1" t="s">
        <v>2540</v>
      </c>
      <c r="H137" s="1" t="str">
        <f t="shared" si="6"/>
        <v>指南链接</v>
      </c>
    </row>
    <row r="138" spans="1:8" ht="36">
      <c r="A138" s="11" t="s">
        <v>958</v>
      </c>
      <c r="B138" s="1" t="s">
        <v>11</v>
      </c>
      <c r="C138" s="4" t="s">
        <v>966</v>
      </c>
      <c r="D138" s="2">
        <v>1</v>
      </c>
      <c r="E138" s="1" t="s">
        <v>960</v>
      </c>
      <c r="F138" s="1" t="s">
        <v>960</v>
      </c>
      <c r="G138" s="1" t="s">
        <v>2540</v>
      </c>
      <c r="H138" s="1" t="str">
        <f t="shared" si="6"/>
        <v>指南链接</v>
      </c>
    </row>
    <row r="139" spans="1:8" ht="60">
      <c r="A139" s="12" t="s">
        <v>958</v>
      </c>
      <c r="B139" s="1" t="s">
        <v>11</v>
      </c>
      <c r="C139" s="4" t="s">
        <v>967</v>
      </c>
      <c r="D139" s="2">
        <v>1</v>
      </c>
      <c r="E139" s="1" t="s">
        <v>960</v>
      </c>
      <c r="F139" s="1" t="s">
        <v>960</v>
      </c>
      <c r="G139" s="1" t="s">
        <v>2540</v>
      </c>
      <c r="H139" s="1" t="str">
        <f t="shared" si="6"/>
        <v>指南链接</v>
      </c>
    </row>
    <row r="140" spans="1:8" ht="84">
      <c r="A140" s="13" t="s">
        <v>1224</v>
      </c>
      <c r="B140" s="1" t="s">
        <v>6</v>
      </c>
      <c r="C140" s="4" t="s">
        <v>1225</v>
      </c>
      <c r="D140" s="2">
        <v>50</v>
      </c>
      <c r="E140" s="1" t="s">
        <v>1226</v>
      </c>
      <c r="F140" s="1" t="s">
        <v>1227</v>
      </c>
      <c r="G140" s="1" t="s">
        <v>2540</v>
      </c>
      <c r="H140" s="1" t="str">
        <f>HYPERLINK("http://123.57.250.226/ProfessionalProjectWebsite/html/projectDetail.html?id=772","指南链接")</f>
        <v>指南链接</v>
      </c>
    </row>
    <row r="141" spans="1:8" ht="120">
      <c r="A141" s="11" t="s">
        <v>1224</v>
      </c>
      <c r="B141" s="1" t="s">
        <v>8</v>
      </c>
      <c r="C141" s="4" t="s">
        <v>1228</v>
      </c>
      <c r="D141" s="2">
        <v>50</v>
      </c>
      <c r="E141" s="1" t="s">
        <v>1229</v>
      </c>
      <c r="F141" s="1" t="s">
        <v>1230</v>
      </c>
      <c r="G141" s="1" t="s">
        <v>2540</v>
      </c>
      <c r="H141" s="1" t="str">
        <f>HYPERLINK("http://123.57.250.226/ProfessionalProjectWebsite/html/projectDetail.html?id=772","指南链接")</f>
        <v>指南链接</v>
      </c>
    </row>
    <row r="142" spans="1:8" ht="108">
      <c r="A142" s="12" t="s">
        <v>1224</v>
      </c>
      <c r="B142" s="1" t="s">
        <v>14</v>
      </c>
      <c r="C142" s="4" t="s">
        <v>1231</v>
      </c>
      <c r="D142" s="2">
        <v>30</v>
      </c>
      <c r="E142" s="1" t="s">
        <v>1229</v>
      </c>
      <c r="F142" s="1" t="s">
        <v>1232</v>
      </c>
      <c r="G142" s="9" t="s">
        <v>2540</v>
      </c>
      <c r="H142" s="1" t="str">
        <f>HYPERLINK("http://123.57.250.226/ProfessionalProjectWebsite/html/projectDetail.html?id=772","指南链接")</f>
        <v>指南链接</v>
      </c>
    </row>
    <row r="143" spans="1:8" ht="60">
      <c r="A143" s="13" t="s">
        <v>2325</v>
      </c>
      <c r="B143" s="1" t="s">
        <v>8</v>
      </c>
      <c r="C143" s="4" t="s">
        <v>2326</v>
      </c>
      <c r="D143" s="2">
        <v>15</v>
      </c>
      <c r="E143" s="1" t="s">
        <v>2327</v>
      </c>
      <c r="F143" s="15" t="s">
        <v>2328</v>
      </c>
      <c r="G143" s="17"/>
      <c r="H143" s="16" t="str">
        <f>HYPERLINK("http://123.57.250.226/ProfessionalProjectWebsite/html/projectDetail.html?id=1012","指南链接")</f>
        <v>指南链接</v>
      </c>
    </row>
    <row r="144" spans="1:8" ht="60">
      <c r="A144" s="12" t="s">
        <v>2325</v>
      </c>
      <c r="B144" s="1" t="s">
        <v>12</v>
      </c>
      <c r="C144" s="4" t="s">
        <v>2329</v>
      </c>
      <c r="D144" s="2">
        <v>25</v>
      </c>
      <c r="E144" s="1" t="s">
        <v>2327</v>
      </c>
      <c r="F144" s="15" t="s">
        <v>2328</v>
      </c>
      <c r="G144" s="17"/>
      <c r="H144" s="16" t="str">
        <f>HYPERLINK("http://123.57.250.226/ProfessionalProjectWebsite/html/projectDetail.html?id=1012","指南链接")</f>
        <v>指南链接</v>
      </c>
    </row>
    <row r="145" spans="1:8" ht="84">
      <c r="A145" s="13" t="s">
        <v>578</v>
      </c>
      <c r="B145" s="1" t="s">
        <v>6</v>
      </c>
      <c r="C145" s="4" t="s">
        <v>583</v>
      </c>
      <c r="D145" s="2">
        <v>10</v>
      </c>
      <c r="E145" s="1" t="s">
        <v>584</v>
      </c>
      <c r="F145" s="1" t="s">
        <v>584</v>
      </c>
      <c r="G145" s="5" t="s">
        <v>2540</v>
      </c>
      <c r="H145" s="1" t="str">
        <f>HYPERLINK("http://123.57.250.226/ProfessionalProjectWebsite/html/projectDetail.html?id=630","指南链接")</f>
        <v>指南链接</v>
      </c>
    </row>
    <row r="146" spans="1:8" ht="144">
      <c r="A146" s="11" t="s">
        <v>578</v>
      </c>
      <c r="B146" s="1" t="s">
        <v>8</v>
      </c>
      <c r="C146" s="4" t="s">
        <v>579</v>
      </c>
      <c r="D146" s="2">
        <v>110</v>
      </c>
      <c r="E146" s="1" t="s">
        <v>580</v>
      </c>
      <c r="F146" s="1" t="s">
        <v>581</v>
      </c>
      <c r="G146" s="1" t="s">
        <v>2540</v>
      </c>
      <c r="H146" s="1" t="str">
        <f>HYPERLINK("http://123.57.250.226/ProfessionalProjectWebsite/html/projectDetail.html?id=630","指南链接")</f>
        <v>指南链接</v>
      </c>
    </row>
    <row r="147" spans="1:8" ht="144">
      <c r="A147" s="11" t="s">
        <v>578</v>
      </c>
      <c r="B147" s="1" t="s">
        <v>11</v>
      </c>
      <c r="C147" s="4" t="s">
        <v>2556</v>
      </c>
      <c r="D147" s="2">
        <v>5</v>
      </c>
      <c r="E147" s="1" t="s">
        <v>2555</v>
      </c>
      <c r="F147" s="1" t="s">
        <v>582</v>
      </c>
      <c r="G147" s="1" t="s">
        <v>2540</v>
      </c>
      <c r="H147" s="1" t="str">
        <f>HYPERLINK("http://123.57.250.226/ProfessionalProjectWebsite/html/projectDetail.html?id=630","指南链接")</f>
        <v>指南链接</v>
      </c>
    </row>
    <row r="148" spans="1:8" ht="60">
      <c r="A148" s="11" t="s">
        <v>578</v>
      </c>
      <c r="B148" s="1" t="s">
        <v>12</v>
      </c>
      <c r="C148" s="4" t="s">
        <v>585</v>
      </c>
      <c r="D148" s="2">
        <v>30</v>
      </c>
      <c r="E148" s="1" t="s">
        <v>586</v>
      </c>
      <c r="F148" s="1" t="s">
        <v>451</v>
      </c>
      <c r="G148" s="1" t="s">
        <v>2540</v>
      </c>
      <c r="H148" s="1" t="str">
        <f>HYPERLINK("http://123.57.250.226/ProfessionalProjectWebsite/html/projectDetail.html?id=630","指南链接")</f>
        <v>指南链接</v>
      </c>
    </row>
    <row r="149" spans="1:8" ht="48">
      <c r="A149" s="12" t="s">
        <v>578</v>
      </c>
      <c r="B149" s="1" t="s">
        <v>14</v>
      </c>
      <c r="C149" s="4" t="s">
        <v>587</v>
      </c>
      <c r="D149" s="2">
        <v>10</v>
      </c>
      <c r="E149" s="1" t="s">
        <v>586</v>
      </c>
      <c r="F149" s="1" t="s">
        <v>451</v>
      </c>
      <c r="G149" s="1" t="s">
        <v>2540</v>
      </c>
      <c r="H149" s="1" t="str">
        <f>HYPERLINK("http://123.57.250.226/ProfessionalProjectWebsite/html/projectDetail.html?id=630","指南链接")</f>
        <v>指南链接</v>
      </c>
    </row>
    <row r="150" spans="1:8" ht="60">
      <c r="A150" s="13" t="s">
        <v>1715</v>
      </c>
      <c r="B150" s="1" t="s">
        <v>6</v>
      </c>
      <c r="C150" s="4" t="s">
        <v>1716</v>
      </c>
      <c r="D150" s="2">
        <v>3</v>
      </c>
      <c r="E150" s="1" t="s">
        <v>1717</v>
      </c>
      <c r="F150" s="1" t="s">
        <v>1717</v>
      </c>
      <c r="G150" s="1" t="s">
        <v>2540</v>
      </c>
      <c r="H150" s="1" t="str">
        <f>HYPERLINK("http://123.57.250.226/ProfessionalProjectWebsite/html/projectDetail.html?id=878","指南链接")</f>
        <v>指南链接</v>
      </c>
    </row>
    <row r="151" spans="1:8" ht="60">
      <c r="A151" s="11" t="s">
        <v>1715</v>
      </c>
      <c r="B151" s="1" t="s">
        <v>8</v>
      </c>
      <c r="C151" s="4" t="s">
        <v>1718</v>
      </c>
      <c r="D151" s="2">
        <v>8</v>
      </c>
      <c r="E151" s="1" t="s">
        <v>1719</v>
      </c>
      <c r="F151" s="1" t="s">
        <v>1719</v>
      </c>
      <c r="G151" s="1" t="s">
        <v>2540</v>
      </c>
      <c r="H151" s="1" t="str">
        <f>HYPERLINK("http://123.57.250.226/ProfessionalProjectWebsite/html/projectDetail.html?id=878","指南链接")</f>
        <v>指南链接</v>
      </c>
    </row>
    <row r="152" spans="1:8" ht="108">
      <c r="A152" s="11" t="s">
        <v>1715</v>
      </c>
      <c r="B152" s="1" t="s">
        <v>11</v>
      </c>
      <c r="C152" s="4" t="s">
        <v>2682</v>
      </c>
      <c r="D152" s="2">
        <v>3</v>
      </c>
      <c r="E152" s="1" t="s">
        <v>1720</v>
      </c>
      <c r="F152" s="1" t="s">
        <v>1720</v>
      </c>
      <c r="G152" s="1" t="s">
        <v>2540</v>
      </c>
      <c r="H152" s="1" t="str">
        <f>HYPERLINK("http://123.57.250.226/ProfessionalProjectWebsite/html/projectDetail.html?id=878","指南链接")</f>
        <v>指南链接</v>
      </c>
    </row>
    <row r="153" spans="1:8" ht="108">
      <c r="A153" s="12" t="s">
        <v>1715</v>
      </c>
      <c r="B153" s="1" t="s">
        <v>12</v>
      </c>
      <c r="C153" s="4" t="s">
        <v>1721</v>
      </c>
      <c r="D153" s="2">
        <v>2</v>
      </c>
      <c r="E153" s="1" t="s">
        <v>1720</v>
      </c>
      <c r="F153" s="1" t="s">
        <v>1720</v>
      </c>
      <c r="G153" s="1" t="s">
        <v>2540</v>
      </c>
      <c r="H153" s="1" t="str">
        <f>HYPERLINK("http://123.57.250.226/ProfessionalProjectWebsite/html/projectDetail.html?id=878","指南链接")</f>
        <v>指南链接</v>
      </c>
    </row>
    <row r="154" spans="1:8" ht="96">
      <c r="A154" s="13" t="s">
        <v>2425</v>
      </c>
      <c r="B154" s="1" t="s">
        <v>6</v>
      </c>
      <c r="C154" s="4" t="s">
        <v>2557</v>
      </c>
      <c r="D154" s="2">
        <v>10</v>
      </c>
      <c r="E154" s="1" t="s">
        <v>2426</v>
      </c>
      <c r="F154" s="1" t="s">
        <v>2426</v>
      </c>
      <c r="G154" s="1" t="s">
        <v>2540</v>
      </c>
      <c r="H154" s="1" t="str">
        <f>HYPERLINK("http://123.57.250.226/ProfessionalProjectWebsite/html/projectDetail.html?id=1037","指南链接")</f>
        <v>指南链接</v>
      </c>
    </row>
    <row r="155" spans="1:8" ht="96">
      <c r="A155" s="11" t="s">
        <v>2425</v>
      </c>
      <c r="B155" s="1" t="s">
        <v>6</v>
      </c>
      <c r="C155" s="4" t="s">
        <v>2743</v>
      </c>
      <c r="D155" s="2">
        <v>20</v>
      </c>
      <c r="E155" s="1" t="s">
        <v>2427</v>
      </c>
      <c r="F155" s="1" t="s">
        <v>2427</v>
      </c>
      <c r="G155" s="1" t="s">
        <v>2540</v>
      </c>
      <c r="H155" s="1" t="str">
        <f>HYPERLINK("http://123.57.250.226/ProfessionalProjectWebsite/html/projectDetail.html?id=1037","指南链接")</f>
        <v>指南链接</v>
      </c>
    </row>
    <row r="156" spans="1:8" ht="84">
      <c r="A156" s="12" t="s">
        <v>2425</v>
      </c>
      <c r="B156" s="1" t="s">
        <v>12</v>
      </c>
      <c r="C156" s="4" t="s">
        <v>2428</v>
      </c>
      <c r="D156" s="2">
        <v>10</v>
      </c>
      <c r="E156" s="1" t="s">
        <v>2429</v>
      </c>
      <c r="F156" s="1" t="s">
        <v>2429</v>
      </c>
      <c r="G156" s="1" t="s">
        <v>2540</v>
      </c>
      <c r="H156" s="1" t="str">
        <f>HYPERLINK("http://123.57.250.226/ProfessionalProjectWebsite/html/projectDetail.html?id=1037","指南链接")</f>
        <v>指南链接</v>
      </c>
    </row>
    <row r="157" spans="1:8" ht="132">
      <c r="A157" s="13" t="s">
        <v>2266</v>
      </c>
      <c r="B157" s="1" t="s">
        <v>6</v>
      </c>
      <c r="C157" s="4" t="s">
        <v>2267</v>
      </c>
      <c r="D157" s="2">
        <v>5</v>
      </c>
      <c r="E157" s="1" t="s">
        <v>2268</v>
      </c>
      <c r="F157" s="1" t="s">
        <v>2268</v>
      </c>
      <c r="G157" s="1" t="s">
        <v>2540</v>
      </c>
      <c r="H157" s="1" t="str">
        <f>HYPERLINK("http://123.57.250.226/ProfessionalProjectWebsite/html/projectDetail.html?id=998","指南链接")</f>
        <v>指南链接</v>
      </c>
    </row>
    <row r="158" spans="1:8" ht="96">
      <c r="A158" s="11" t="s">
        <v>2266</v>
      </c>
      <c r="B158" s="1" t="s">
        <v>6</v>
      </c>
      <c r="C158" s="4" t="s">
        <v>2271</v>
      </c>
      <c r="D158" s="2">
        <v>5</v>
      </c>
      <c r="E158" s="1" t="s">
        <v>2272</v>
      </c>
      <c r="F158" s="1" t="s">
        <v>2272</v>
      </c>
      <c r="G158" s="1" t="s">
        <v>2540</v>
      </c>
      <c r="H158" s="1" t="str">
        <f>HYPERLINK("http://123.57.250.226/ProfessionalProjectWebsite/html/projectDetail.html?id=998","指南链接")</f>
        <v>指南链接</v>
      </c>
    </row>
    <row r="159" spans="1:8" ht="108">
      <c r="A159" s="12" t="s">
        <v>2266</v>
      </c>
      <c r="B159" s="1" t="s">
        <v>12</v>
      </c>
      <c r="C159" s="4" t="s">
        <v>2269</v>
      </c>
      <c r="D159" s="2">
        <v>10</v>
      </c>
      <c r="E159" s="1" t="s">
        <v>2270</v>
      </c>
      <c r="F159" s="1" t="s">
        <v>2270</v>
      </c>
      <c r="G159" s="1" t="s">
        <v>2540</v>
      </c>
      <c r="H159" s="1" t="str">
        <f>HYPERLINK("http://123.57.250.226/ProfessionalProjectWebsite/html/projectDetail.html?id=998","指南链接")</f>
        <v>指南链接</v>
      </c>
    </row>
    <row r="160" spans="1:8" ht="120">
      <c r="A160" s="1" t="s">
        <v>247</v>
      </c>
      <c r="B160" s="1" t="s">
        <v>8</v>
      </c>
      <c r="C160" s="4" t="s">
        <v>248</v>
      </c>
      <c r="D160" s="2">
        <v>20</v>
      </c>
      <c r="E160" s="1" t="s">
        <v>249</v>
      </c>
      <c r="F160" s="1" t="s">
        <v>250</v>
      </c>
      <c r="G160" s="1" t="s">
        <v>2540</v>
      </c>
      <c r="H160" s="1" t="str">
        <f>HYPERLINK("http://123.57.250.226/ProfessionalProjectWebsite/html/projectDetail.html?id=578","指南链接")</f>
        <v>指南链接</v>
      </c>
    </row>
    <row r="161" spans="1:8" ht="108">
      <c r="A161" s="13" t="s">
        <v>550</v>
      </c>
      <c r="B161" s="1" t="s">
        <v>8</v>
      </c>
      <c r="C161" s="4" t="s">
        <v>2558</v>
      </c>
      <c r="D161" s="2">
        <v>4</v>
      </c>
      <c r="E161" s="1" t="s">
        <v>551</v>
      </c>
      <c r="F161" s="1" t="s">
        <v>552</v>
      </c>
      <c r="G161" s="1" t="s">
        <v>2540</v>
      </c>
      <c r="H161" s="1" t="str">
        <f>HYPERLINK("http://123.57.250.226/ProfessionalProjectWebsite/html/projectDetail.html?id=626","指南链接")</f>
        <v>指南链接</v>
      </c>
    </row>
    <row r="162" spans="1:8" ht="96">
      <c r="A162" s="11" t="s">
        <v>550</v>
      </c>
      <c r="B162" s="1" t="s">
        <v>11</v>
      </c>
      <c r="C162" s="4" t="s">
        <v>2559</v>
      </c>
      <c r="D162" s="2">
        <v>10</v>
      </c>
      <c r="E162" s="1" t="s">
        <v>553</v>
      </c>
      <c r="F162" s="1" t="s">
        <v>552</v>
      </c>
      <c r="G162" s="1" t="s">
        <v>2540</v>
      </c>
      <c r="H162" s="1" t="str">
        <f>HYPERLINK("http://123.57.250.226/ProfessionalProjectWebsite/html/projectDetail.html?id=626","指南链接")</f>
        <v>指南链接</v>
      </c>
    </row>
    <row r="163" spans="1:8" ht="60">
      <c r="A163" s="12" t="s">
        <v>550</v>
      </c>
      <c r="B163" s="1" t="s">
        <v>12</v>
      </c>
      <c r="C163" s="4" t="s">
        <v>554</v>
      </c>
      <c r="D163" s="2">
        <v>35</v>
      </c>
      <c r="E163" s="1" t="s">
        <v>555</v>
      </c>
      <c r="F163" s="1" t="s">
        <v>552</v>
      </c>
      <c r="G163" s="1" t="s">
        <v>2540</v>
      </c>
      <c r="H163" s="1" t="str">
        <f>HYPERLINK("http://123.57.250.226/ProfessionalProjectWebsite/html/projectDetail.html?id=626","指南链接")</f>
        <v>指南链接</v>
      </c>
    </row>
    <row r="164" spans="1:8" ht="168">
      <c r="A164" s="13" t="s">
        <v>545</v>
      </c>
      <c r="B164" s="1" t="s">
        <v>6</v>
      </c>
      <c r="C164" s="4" t="s">
        <v>546</v>
      </c>
      <c r="D164" s="2">
        <v>10</v>
      </c>
      <c r="E164" s="1" t="s">
        <v>547</v>
      </c>
      <c r="F164" s="1" t="s">
        <v>547</v>
      </c>
      <c r="G164" s="1" t="s">
        <v>2540</v>
      </c>
      <c r="H164" s="1" t="str">
        <f>HYPERLINK("http://123.57.250.226/ProfessionalProjectWebsite/html/projectDetail.html?id=625","指南链接")</f>
        <v>指南链接</v>
      </c>
    </row>
    <row r="165" spans="1:8" ht="168">
      <c r="A165" s="11" t="s">
        <v>545</v>
      </c>
      <c r="B165" s="1" t="s">
        <v>8</v>
      </c>
      <c r="C165" s="4" t="s">
        <v>548</v>
      </c>
      <c r="D165" s="2">
        <v>10</v>
      </c>
      <c r="E165" s="1" t="s">
        <v>547</v>
      </c>
      <c r="F165" s="1" t="s">
        <v>547</v>
      </c>
      <c r="G165" s="1" t="s">
        <v>2540</v>
      </c>
      <c r="H165" s="1" t="str">
        <f>HYPERLINK("http://123.57.250.226/ProfessionalProjectWebsite/html/projectDetail.html?id=625","指南链接")</f>
        <v>指南链接</v>
      </c>
    </row>
    <row r="166" spans="1:8" ht="168">
      <c r="A166" s="12" t="s">
        <v>545</v>
      </c>
      <c r="B166" s="1" t="s">
        <v>12</v>
      </c>
      <c r="C166" s="4" t="s">
        <v>549</v>
      </c>
      <c r="D166" s="2">
        <v>10</v>
      </c>
      <c r="E166" s="1" t="s">
        <v>547</v>
      </c>
      <c r="F166" s="1" t="s">
        <v>547</v>
      </c>
      <c r="G166" s="1" t="s">
        <v>2540</v>
      </c>
      <c r="H166" s="1" t="str">
        <f>HYPERLINK("http://123.57.250.226/ProfessionalProjectWebsite/html/projectDetail.html?id=625","指南链接")</f>
        <v>指南链接</v>
      </c>
    </row>
    <row r="167" spans="1:8" ht="60">
      <c r="A167" s="13" t="s">
        <v>1924</v>
      </c>
      <c r="B167" s="1" t="s">
        <v>6</v>
      </c>
      <c r="C167" s="4" t="s">
        <v>2560</v>
      </c>
      <c r="D167" s="2">
        <v>5</v>
      </c>
      <c r="E167" s="1" t="s">
        <v>1925</v>
      </c>
      <c r="F167" s="1" t="s">
        <v>1926</v>
      </c>
      <c r="G167" s="1" t="s">
        <v>2540</v>
      </c>
      <c r="H167" s="1" t="str">
        <f aca="true" t="shared" si="7" ref="H167:H172">HYPERLINK("http://123.57.250.226/ProfessionalProjectWebsite/html/projectDetail.html?id=928","指南链接")</f>
        <v>指南链接</v>
      </c>
    </row>
    <row r="168" spans="1:8" ht="84">
      <c r="A168" s="11" t="s">
        <v>1924</v>
      </c>
      <c r="B168" s="1" t="s">
        <v>8</v>
      </c>
      <c r="C168" s="4" t="s">
        <v>1927</v>
      </c>
      <c r="D168" s="2">
        <v>5</v>
      </c>
      <c r="E168" s="1" t="s">
        <v>1928</v>
      </c>
      <c r="F168" s="1" t="s">
        <v>1929</v>
      </c>
      <c r="G168" s="1" t="s">
        <v>2540</v>
      </c>
      <c r="H168" s="1" t="str">
        <f t="shared" si="7"/>
        <v>指南链接</v>
      </c>
    </row>
    <row r="169" spans="1:8" ht="84">
      <c r="A169" s="11" t="s">
        <v>1924</v>
      </c>
      <c r="B169" s="1" t="s">
        <v>8</v>
      </c>
      <c r="C169" s="4" t="s">
        <v>1935</v>
      </c>
      <c r="D169" s="2">
        <v>10</v>
      </c>
      <c r="E169" s="1" t="s">
        <v>1933</v>
      </c>
      <c r="F169" s="1" t="s">
        <v>1934</v>
      </c>
      <c r="G169" s="1" t="s">
        <v>2540</v>
      </c>
      <c r="H169" s="1" t="str">
        <f t="shared" si="7"/>
        <v>指南链接</v>
      </c>
    </row>
    <row r="170" spans="1:8" ht="72">
      <c r="A170" s="11" t="s">
        <v>1924</v>
      </c>
      <c r="B170" s="1" t="s">
        <v>11</v>
      </c>
      <c r="C170" s="4" t="s">
        <v>1930</v>
      </c>
      <c r="D170" s="2">
        <v>20</v>
      </c>
      <c r="E170" s="1" t="s">
        <v>1931</v>
      </c>
      <c r="F170" s="1" t="s">
        <v>1931</v>
      </c>
      <c r="G170" s="1" t="s">
        <v>2540</v>
      </c>
      <c r="H170" s="1" t="str">
        <f t="shared" si="7"/>
        <v>指南链接</v>
      </c>
    </row>
    <row r="171" spans="1:8" ht="84">
      <c r="A171" s="11" t="s">
        <v>1924</v>
      </c>
      <c r="B171" s="1" t="s">
        <v>12</v>
      </c>
      <c r="C171" s="4" t="s">
        <v>1932</v>
      </c>
      <c r="D171" s="2">
        <v>5</v>
      </c>
      <c r="E171" s="1" t="s">
        <v>1933</v>
      </c>
      <c r="F171" s="1" t="s">
        <v>1934</v>
      </c>
      <c r="G171" s="1" t="s">
        <v>2540</v>
      </c>
      <c r="H171" s="1" t="str">
        <f t="shared" si="7"/>
        <v>指南链接</v>
      </c>
    </row>
    <row r="172" spans="1:8" ht="108">
      <c r="A172" s="12" t="s">
        <v>1924</v>
      </c>
      <c r="B172" s="1" t="s">
        <v>16</v>
      </c>
      <c r="C172" s="4" t="s">
        <v>1936</v>
      </c>
      <c r="D172" s="2">
        <v>10</v>
      </c>
      <c r="E172" s="1" t="s">
        <v>1937</v>
      </c>
      <c r="F172" s="1" t="s">
        <v>1938</v>
      </c>
      <c r="G172" s="1" t="s">
        <v>2540</v>
      </c>
      <c r="H172" s="1" t="str">
        <f t="shared" si="7"/>
        <v>指南链接</v>
      </c>
    </row>
    <row r="173" spans="1:8" ht="72">
      <c r="A173" s="13" t="s">
        <v>1278</v>
      </c>
      <c r="B173" s="1" t="s">
        <v>6</v>
      </c>
      <c r="C173" s="4" t="s">
        <v>1279</v>
      </c>
      <c r="D173" s="2">
        <v>20</v>
      </c>
      <c r="E173" s="1" t="s">
        <v>1280</v>
      </c>
      <c r="F173" s="1" t="s">
        <v>1281</v>
      </c>
      <c r="G173" s="1" t="s">
        <v>2540</v>
      </c>
      <c r="H173" s="1" t="str">
        <f>HYPERLINK("http://123.57.250.226/ProfessionalProjectWebsite/html/projectDetail.html?id=795","指南链接")</f>
        <v>指南链接</v>
      </c>
    </row>
    <row r="174" spans="1:8" ht="144">
      <c r="A174" s="11" t="s">
        <v>1278</v>
      </c>
      <c r="B174" s="1" t="s">
        <v>8</v>
      </c>
      <c r="C174" s="4" t="s">
        <v>1282</v>
      </c>
      <c r="D174" s="2">
        <v>15</v>
      </c>
      <c r="E174" s="1" t="s">
        <v>1283</v>
      </c>
      <c r="F174" s="1" t="s">
        <v>1283</v>
      </c>
      <c r="G174" s="1" t="s">
        <v>2540</v>
      </c>
      <c r="H174" s="1" t="str">
        <f>HYPERLINK("http://123.57.250.226/ProfessionalProjectWebsite/html/projectDetail.html?id=795","指南链接")</f>
        <v>指南链接</v>
      </c>
    </row>
    <row r="175" spans="1:8" ht="144">
      <c r="A175" s="11" t="s">
        <v>1278</v>
      </c>
      <c r="B175" s="1" t="s">
        <v>11</v>
      </c>
      <c r="C175" s="4" t="s">
        <v>1284</v>
      </c>
      <c r="D175" s="2">
        <v>20</v>
      </c>
      <c r="E175" s="1" t="s">
        <v>1283</v>
      </c>
      <c r="F175" s="1" t="s">
        <v>1283</v>
      </c>
      <c r="G175" s="1" t="s">
        <v>2540</v>
      </c>
      <c r="H175" s="1" t="str">
        <f>HYPERLINK("http://123.57.250.226/ProfessionalProjectWebsite/html/projectDetail.html?id=795","指南链接")</f>
        <v>指南链接</v>
      </c>
    </row>
    <row r="176" spans="1:8" ht="144">
      <c r="A176" s="11" t="s">
        <v>1278</v>
      </c>
      <c r="B176" s="1" t="s">
        <v>12</v>
      </c>
      <c r="C176" s="4" t="s">
        <v>1285</v>
      </c>
      <c r="D176" s="2">
        <v>20</v>
      </c>
      <c r="E176" s="1" t="s">
        <v>1283</v>
      </c>
      <c r="F176" s="1" t="s">
        <v>1283</v>
      </c>
      <c r="G176" s="1" t="s">
        <v>2540</v>
      </c>
      <c r="H176" s="1" t="str">
        <f>HYPERLINK("http://123.57.250.226/ProfessionalProjectWebsite/html/projectDetail.html?id=795","指南链接")</f>
        <v>指南链接</v>
      </c>
    </row>
    <row r="177" spans="1:8" ht="144">
      <c r="A177" s="12" t="s">
        <v>1278</v>
      </c>
      <c r="B177" s="1" t="s">
        <v>14</v>
      </c>
      <c r="C177" s="4" t="s">
        <v>1286</v>
      </c>
      <c r="D177" s="2">
        <v>20</v>
      </c>
      <c r="E177" s="1" t="s">
        <v>1283</v>
      </c>
      <c r="F177" s="1" t="s">
        <v>1283</v>
      </c>
      <c r="G177" s="1" t="s">
        <v>2540</v>
      </c>
      <c r="H177" s="1" t="str">
        <f>HYPERLINK("http://123.57.250.226/ProfessionalProjectWebsite/html/projectDetail.html?id=795","指南链接")</f>
        <v>指南链接</v>
      </c>
    </row>
    <row r="178" spans="1:8" ht="72">
      <c r="A178" s="13" t="s">
        <v>1243</v>
      </c>
      <c r="B178" s="1" t="s">
        <v>8</v>
      </c>
      <c r="C178" s="4" t="s">
        <v>1244</v>
      </c>
      <c r="D178" s="2">
        <v>15</v>
      </c>
      <c r="E178" s="1" t="s">
        <v>1245</v>
      </c>
      <c r="F178" s="1" t="s">
        <v>1246</v>
      </c>
      <c r="G178" s="1" t="s">
        <v>2540</v>
      </c>
      <c r="H178" s="1" t="str">
        <f>HYPERLINK("http://123.57.250.226/ProfessionalProjectWebsite/html/projectDetail.html?id=789","指南链接")</f>
        <v>指南链接</v>
      </c>
    </row>
    <row r="179" spans="1:8" ht="72">
      <c r="A179" s="11" t="s">
        <v>1243</v>
      </c>
      <c r="B179" s="1" t="s">
        <v>11</v>
      </c>
      <c r="C179" s="4" t="s">
        <v>1247</v>
      </c>
      <c r="D179" s="2">
        <v>3</v>
      </c>
      <c r="E179" s="1" t="s">
        <v>1248</v>
      </c>
      <c r="F179" s="1" t="s">
        <v>1249</v>
      </c>
      <c r="G179" s="1" t="s">
        <v>2540</v>
      </c>
      <c r="H179" s="1" t="str">
        <f>HYPERLINK("http://123.57.250.226/ProfessionalProjectWebsite/html/projectDetail.html?id=789","指南链接")</f>
        <v>指南链接</v>
      </c>
    </row>
    <row r="180" spans="1:8" ht="72">
      <c r="A180" s="11" t="s">
        <v>1243</v>
      </c>
      <c r="B180" s="1" t="s">
        <v>12</v>
      </c>
      <c r="C180" s="4" t="s">
        <v>1250</v>
      </c>
      <c r="D180" s="2">
        <v>3</v>
      </c>
      <c r="E180" s="1" t="s">
        <v>1251</v>
      </c>
      <c r="F180" s="1" t="s">
        <v>1252</v>
      </c>
      <c r="G180" s="1" t="s">
        <v>2540</v>
      </c>
      <c r="H180" s="1" t="str">
        <f>HYPERLINK("http://123.57.250.226/ProfessionalProjectWebsite/html/projectDetail.html?id=789","指南链接")</f>
        <v>指南链接</v>
      </c>
    </row>
    <row r="181" spans="1:8" ht="96">
      <c r="A181" s="12" t="s">
        <v>1243</v>
      </c>
      <c r="B181" s="1" t="s">
        <v>12</v>
      </c>
      <c r="C181" s="4" t="s">
        <v>1253</v>
      </c>
      <c r="D181" s="2">
        <v>3</v>
      </c>
      <c r="E181" s="1" t="s">
        <v>1254</v>
      </c>
      <c r="F181" s="1" t="s">
        <v>1252</v>
      </c>
      <c r="G181" s="1" t="s">
        <v>2540</v>
      </c>
      <c r="H181" s="1" t="str">
        <f>HYPERLINK("http://123.57.250.226/ProfessionalProjectWebsite/html/projectDetail.html?id=789","指南链接")</f>
        <v>指南链接</v>
      </c>
    </row>
    <row r="182" spans="1:8" ht="144">
      <c r="A182" s="13" t="s">
        <v>2193</v>
      </c>
      <c r="B182" s="1" t="s">
        <v>8</v>
      </c>
      <c r="C182" s="4" t="s">
        <v>2194</v>
      </c>
      <c r="D182" s="2">
        <v>25</v>
      </c>
      <c r="E182" s="1" t="s">
        <v>2195</v>
      </c>
      <c r="F182" s="1" t="s">
        <v>393</v>
      </c>
      <c r="G182" s="1" t="s">
        <v>2540</v>
      </c>
      <c r="H182" s="1" t="str">
        <f>HYPERLINK("http://123.57.250.226/ProfessionalProjectWebsite/html/projectDetail.html?id=982","指南链接")</f>
        <v>指南链接</v>
      </c>
    </row>
    <row r="183" spans="1:8" ht="84">
      <c r="A183" s="12" t="s">
        <v>2193</v>
      </c>
      <c r="B183" s="1" t="s">
        <v>11</v>
      </c>
      <c r="C183" s="4" t="s">
        <v>2196</v>
      </c>
      <c r="D183" s="2">
        <v>5</v>
      </c>
      <c r="E183" s="1" t="s">
        <v>1252</v>
      </c>
      <c r="F183" s="1" t="s">
        <v>1252</v>
      </c>
      <c r="G183" s="1" t="s">
        <v>2540</v>
      </c>
      <c r="H183" s="1" t="str">
        <f>HYPERLINK("http://123.57.250.226/ProfessionalProjectWebsite/html/projectDetail.html?id=982","指南链接")</f>
        <v>指南链接</v>
      </c>
    </row>
    <row r="184" spans="1:8" ht="72">
      <c r="A184" s="13" t="s">
        <v>463</v>
      </c>
      <c r="B184" s="1" t="s">
        <v>6</v>
      </c>
      <c r="C184" s="4" t="s">
        <v>464</v>
      </c>
      <c r="D184" s="2">
        <v>100</v>
      </c>
      <c r="E184" s="1" t="s">
        <v>465</v>
      </c>
      <c r="F184" s="1" t="s">
        <v>465</v>
      </c>
      <c r="G184" s="1" t="s">
        <v>2540</v>
      </c>
      <c r="H184" s="1" t="str">
        <f>HYPERLINK("http://123.57.250.226/ProfessionalProjectWebsite/html/projectDetail.html?id=610","指南链接")</f>
        <v>指南链接</v>
      </c>
    </row>
    <row r="185" spans="1:8" ht="48">
      <c r="A185" s="11" t="s">
        <v>463</v>
      </c>
      <c r="B185" s="1" t="s">
        <v>8</v>
      </c>
      <c r="C185" s="4" t="s">
        <v>466</v>
      </c>
      <c r="D185" s="2">
        <v>40</v>
      </c>
      <c r="E185" s="1" t="s">
        <v>467</v>
      </c>
      <c r="F185" s="1" t="s">
        <v>467</v>
      </c>
      <c r="G185" s="1" t="s">
        <v>2540</v>
      </c>
      <c r="H185" s="1" t="str">
        <f>HYPERLINK("http://123.57.250.226/ProfessionalProjectWebsite/html/projectDetail.html?id=610","指南链接")</f>
        <v>指南链接</v>
      </c>
    </row>
    <row r="186" spans="1:8" ht="48">
      <c r="A186" s="11" t="s">
        <v>463</v>
      </c>
      <c r="B186" s="1" t="s">
        <v>11</v>
      </c>
      <c r="C186" s="4" t="s">
        <v>468</v>
      </c>
      <c r="D186" s="2">
        <v>100</v>
      </c>
      <c r="E186" s="1" t="s">
        <v>467</v>
      </c>
      <c r="F186" s="1" t="s">
        <v>467</v>
      </c>
      <c r="G186" s="1" t="s">
        <v>2540</v>
      </c>
      <c r="H186" s="1" t="str">
        <f>HYPERLINK("http://123.57.250.226/ProfessionalProjectWebsite/html/projectDetail.html?id=610","指南链接")</f>
        <v>指南链接</v>
      </c>
    </row>
    <row r="187" spans="1:8" ht="48">
      <c r="A187" s="12" t="s">
        <v>463</v>
      </c>
      <c r="B187" s="1" t="s">
        <v>12</v>
      </c>
      <c r="C187" s="4" t="s">
        <v>469</v>
      </c>
      <c r="D187" s="2">
        <v>10</v>
      </c>
      <c r="E187" s="1" t="s">
        <v>470</v>
      </c>
      <c r="F187" s="1" t="s">
        <v>470</v>
      </c>
      <c r="G187" s="1" t="s">
        <v>2540</v>
      </c>
      <c r="H187" s="1" t="str">
        <f>HYPERLINK("http://123.57.250.226/ProfessionalProjectWebsite/html/projectDetail.html?id=610","指南链接")</f>
        <v>指南链接</v>
      </c>
    </row>
    <row r="188" spans="1:8" ht="72">
      <c r="A188" s="13" t="s">
        <v>820</v>
      </c>
      <c r="B188" s="1" t="s">
        <v>8</v>
      </c>
      <c r="C188" s="4" t="s">
        <v>827</v>
      </c>
      <c r="D188" s="2">
        <v>10</v>
      </c>
      <c r="E188" s="1" t="s">
        <v>828</v>
      </c>
      <c r="F188" s="1" t="s">
        <v>826</v>
      </c>
      <c r="G188" s="1" t="s">
        <v>2540</v>
      </c>
      <c r="H188" s="1" t="str">
        <f>HYPERLINK("http://123.57.250.226/ProfessionalProjectWebsite/html/projectDetail.html?id=679","指南链接")</f>
        <v>指南链接</v>
      </c>
    </row>
    <row r="189" spans="1:8" ht="84">
      <c r="A189" s="11" t="s">
        <v>820</v>
      </c>
      <c r="B189" s="1" t="s">
        <v>11</v>
      </c>
      <c r="C189" s="4" t="s">
        <v>821</v>
      </c>
      <c r="D189" s="2">
        <v>10</v>
      </c>
      <c r="E189" s="1" t="s">
        <v>822</v>
      </c>
      <c r="F189" s="1" t="s">
        <v>823</v>
      </c>
      <c r="G189" s="1" t="s">
        <v>2540</v>
      </c>
      <c r="H189" s="1" t="str">
        <f>HYPERLINK("http://123.57.250.226/ProfessionalProjectWebsite/html/projectDetail.html?id=679","指南链接")</f>
        <v>指南链接</v>
      </c>
    </row>
    <row r="190" spans="1:8" ht="60">
      <c r="A190" s="12" t="s">
        <v>820</v>
      </c>
      <c r="B190" s="1" t="s">
        <v>12</v>
      </c>
      <c r="C190" s="4" t="s">
        <v>824</v>
      </c>
      <c r="D190" s="2">
        <v>10</v>
      </c>
      <c r="E190" s="1" t="s">
        <v>825</v>
      </c>
      <c r="F190" s="1" t="s">
        <v>826</v>
      </c>
      <c r="G190" s="1" t="s">
        <v>2540</v>
      </c>
      <c r="H190" s="1" t="str">
        <f>HYPERLINK("http://123.57.250.226/ProfessionalProjectWebsite/html/projectDetail.html?id=679","指南链接")</f>
        <v>指南链接</v>
      </c>
    </row>
    <row r="191" spans="1:8" ht="36">
      <c r="A191" s="13" t="s">
        <v>1084</v>
      </c>
      <c r="B191" s="1" t="s">
        <v>6</v>
      </c>
      <c r="C191" s="4" t="s">
        <v>1085</v>
      </c>
      <c r="D191" s="2">
        <v>5</v>
      </c>
      <c r="E191" s="1" t="s">
        <v>1086</v>
      </c>
      <c r="F191" s="1" t="s">
        <v>1087</v>
      </c>
      <c r="G191" s="1" t="s">
        <v>2540</v>
      </c>
      <c r="H191" s="1" t="str">
        <f>HYPERLINK("http://123.57.250.226/ProfessionalProjectWebsite/html/projectDetail.html?id=728","指南链接")</f>
        <v>指南链接</v>
      </c>
    </row>
    <row r="192" spans="1:8" ht="108">
      <c r="A192" s="11" t="s">
        <v>1084</v>
      </c>
      <c r="B192" s="1" t="s">
        <v>8</v>
      </c>
      <c r="C192" s="4" t="s">
        <v>2728</v>
      </c>
      <c r="D192" s="2">
        <v>10</v>
      </c>
      <c r="E192" s="1" t="s">
        <v>1086</v>
      </c>
      <c r="F192" s="1" t="s">
        <v>1087</v>
      </c>
      <c r="G192" s="1" t="s">
        <v>2540</v>
      </c>
      <c r="H192" s="1" t="str">
        <f>HYPERLINK("http://123.57.250.226/ProfessionalProjectWebsite/html/projectDetail.html?id=728","指南链接")</f>
        <v>指南链接</v>
      </c>
    </row>
    <row r="193" spans="1:8" ht="48">
      <c r="A193" s="11" t="s">
        <v>1084</v>
      </c>
      <c r="B193" s="1" t="s">
        <v>11</v>
      </c>
      <c r="C193" s="4" t="s">
        <v>1090</v>
      </c>
      <c r="D193" s="2">
        <v>5</v>
      </c>
      <c r="E193" s="1" t="s">
        <v>1089</v>
      </c>
      <c r="F193" s="1" t="s">
        <v>1087</v>
      </c>
      <c r="G193" s="1" t="s">
        <v>2540</v>
      </c>
      <c r="H193" s="1" t="str">
        <f>HYPERLINK("http://123.57.250.226/ProfessionalProjectWebsite/html/projectDetail.html?id=728","指南链接")</f>
        <v>指南链接</v>
      </c>
    </row>
    <row r="194" spans="1:8" ht="84">
      <c r="A194" s="12" t="s">
        <v>1084</v>
      </c>
      <c r="B194" s="1" t="s">
        <v>12</v>
      </c>
      <c r="C194" s="4" t="s">
        <v>1088</v>
      </c>
      <c r="D194" s="2">
        <v>10</v>
      </c>
      <c r="E194" s="1" t="s">
        <v>1089</v>
      </c>
      <c r="F194" s="1" t="s">
        <v>1087</v>
      </c>
      <c r="G194" s="1" t="s">
        <v>2540</v>
      </c>
      <c r="H194" s="1" t="str">
        <f>HYPERLINK("http://123.57.250.226/ProfessionalProjectWebsite/html/projectDetail.html?id=728","指南链接")</f>
        <v>指南链接</v>
      </c>
    </row>
    <row r="195" spans="1:8" ht="48">
      <c r="A195" s="13" t="s">
        <v>2091</v>
      </c>
      <c r="B195" s="1" t="s">
        <v>6</v>
      </c>
      <c r="C195" s="4" t="s">
        <v>2098</v>
      </c>
      <c r="D195" s="2">
        <v>4</v>
      </c>
      <c r="E195" s="1" t="s">
        <v>2099</v>
      </c>
      <c r="F195" s="1" t="s">
        <v>2094</v>
      </c>
      <c r="G195" s="1" t="s">
        <v>2540</v>
      </c>
      <c r="H195" s="1" t="str">
        <f>HYPERLINK("http://123.57.250.226/ProfessionalProjectWebsite/html/projectDetail.html?id=970","指南链接")</f>
        <v>指南链接</v>
      </c>
    </row>
    <row r="196" spans="1:8" ht="48">
      <c r="A196" s="11" t="s">
        <v>2091</v>
      </c>
      <c r="B196" s="1" t="s">
        <v>8</v>
      </c>
      <c r="C196" s="4" t="s">
        <v>2561</v>
      </c>
      <c r="D196" s="2">
        <v>9</v>
      </c>
      <c r="E196" s="1" t="s">
        <v>2097</v>
      </c>
      <c r="F196" s="1" t="s">
        <v>2094</v>
      </c>
      <c r="G196" s="1" t="s">
        <v>2540</v>
      </c>
      <c r="H196" s="1" t="str">
        <f>HYPERLINK("http://123.57.250.226/ProfessionalProjectWebsite/html/projectDetail.html?id=968","指南链接")</f>
        <v>指南链接</v>
      </c>
    </row>
    <row r="197" spans="1:8" ht="48">
      <c r="A197" s="11" t="s">
        <v>2091</v>
      </c>
      <c r="B197" s="1" t="s">
        <v>11</v>
      </c>
      <c r="C197" s="4" t="s">
        <v>2095</v>
      </c>
      <c r="D197" s="2">
        <v>3</v>
      </c>
      <c r="E197" s="1" t="s">
        <v>2096</v>
      </c>
      <c r="F197" s="1" t="s">
        <v>2094</v>
      </c>
      <c r="G197" s="1" t="s">
        <v>2540</v>
      </c>
      <c r="H197" s="1" t="str">
        <f>HYPERLINK("http://123.57.250.226/ProfessionalProjectWebsite/html/projectDetail.html?id=965","指南链接")</f>
        <v>指南链接</v>
      </c>
    </row>
    <row r="198" spans="1:8" ht="60">
      <c r="A198" s="12" t="s">
        <v>2091</v>
      </c>
      <c r="B198" s="1" t="s">
        <v>12</v>
      </c>
      <c r="C198" s="4" t="s">
        <v>2092</v>
      </c>
      <c r="D198" s="2">
        <v>3</v>
      </c>
      <c r="E198" s="1" t="s">
        <v>2093</v>
      </c>
      <c r="F198" s="1" t="s">
        <v>2094</v>
      </c>
      <c r="G198" s="1" t="s">
        <v>2540</v>
      </c>
      <c r="H198" s="1" t="str">
        <f>HYPERLINK("http://123.57.250.226/ProfessionalProjectWebsite/html/projectDetail.html?id=964","指南链接")</f>
        <v>指南链接</v>
      </c>
    </row>
    <row r="199" spans="1:8" ht="36">
      <c r="A199" s="13" t="s">
        <v>2085</v>
      </c>
      <c r="B199" s="1" t="s">
        <v>6</v>
      </c>
      <c r="C199" s="4" t="s">
        <v>2086</v>
      </c>
      <c r="D199" s="2">
        <v>7</v>
      </c>
      <c r="E199" s="1" t="s">
        <v>2087</v>
      </c>
      <c r="F199" s="1" t="s">
        <v>2087</v>
      </c>
      <c r="G199" s="1" t="s">
        <v>2540</v>
      </c>
      <c r="H199" s="1" t="str">
        <f>HYPERLINK("http://123.57.250.226/ProfessionalProjectWebsite/html/projectDetail.html?id=961","指南链接")</f>
        <v>指南链接</v>
      </c>
    </row>
    <row r="200" spans="1:8" ht="60">
      <c r="A200" s="11" t="s">
        <v>2085</v>
      </c>
      <c r="B200" s="1" t="s">
        <v>8</v>
      </c>
      <c r="C200" s="4" t="s">
        <v>2562</v>
      </c>
      <c r="D200" s="2">
        <v>10</v>
      </c>
      <c r="E200" s="1" t="s">
        <v>2087</v>
      </c>
      <c r="F200" s="1" t="s">
        <v>2087</v>
      </c>
      <c r="G200" s="1" t="s">
        <v>2540</v>
      </c>
      <c r="H200" s="1" t="str">
        <f>HYPERLINK("http://123.57.250.226/ProfessionalProjectWebsite/html/projectDetail.html?id=961","指南链接")</f>
        <v>指南链接</v>
      </c>
    </row>
    <row r="201" spans="1:8" ht="60">
      <c r="A201" s="11" t="s">
        <v>2085</v>
      </c>
      <c r="B201" s="1" t="s">
        <v>11</v>
      </c>
      <c r="C201" s="4" t="s">
        <v>2563</v>
      </c>
      <c r="D201" s="2">
        <v>15</v>
      </c>
      <c r="E201" s="1" t="s">
        <v>2087</v>
      </c>
      <c r="F201" s="1" t="s">
        <v>2087</v>
      </c>
      <c r="G201" s="1" t="s">
        <v>2540</v>
      </c>
      <c r="H201" s="1" t="str">
        <f>HYPERLINK("http://123.57.250.226/ProfessionalProjectWebsite/html/projectDetail.html?id=961","指南链接")</f>
        <v>指南链接</v>
      </c>
    </row>
    <row r="202" spans="1:8" ht="36">
      <c r="A202" s="12" t="s">
        <v>2085</v>
      </c>
      <c r="B202" s="1" t="s">
        <v>14</v>
      </c>
      <c r="C202" s="4" t="s">
        <v>2564</v>
      </c>
      <c r="D202" s="2">
        <v>3</v>
      </c>
      <c r="E202" s="1" t="s">
        <v>2087</v>
      </c>
      <c r="F202" s="1" t="s">
        <v>2087</v>
      </c>
      <c r="G202" s="1" t="s">
        <v>2540</v>
      </c>
      <c r="H202" s="1" t="str">
        <f>HYPERLINK("http://123.57.250.226/ProfessionalProjectWebsite/html/projectDetail.html?id=961","指南链接")</f>
        <v>指南链接</v>
      </c>
    </row>
    <row r="203" spans="1:8" ht="60">
      <c r="A203" s="1" t="s">
        <v>2204</v>
      </c>
      <c r="B203" s="1" t="s">
        <v>12</v>
      </c>
      <c r="C203" s="4" t="s">
        <v>2205</v>
      </c>
      <c r="D203" s="2">
        <v>20</v>
      </c>
      <c r="E203" s="1" t="s">
        <v>2206</v>
      </c>
      <c r="F203" s="1" t="s">
        <v>2207</v>
      </c>
      <c r="G203" s="1" t="s">
        <v>2540</v>
      </c>
      <c r="H203" s="1" t="str">
        <f>HYPERLINK("http://123.57.250.226/ProfessionalProjectWebsite/html/projectDetail.html?id=984","指南链接")</f>
        <v>指南链接</v>
      </c>
    </row>
    <row r="204" spans="1:8" ht="72">
      <c r="A204" s="13" t="s">
        <v>977</v>
      </c>
      <c r="B204" s="1" t="s">
        <v>6</v>
      </c>
      <c r="C204" s="4" t="s">
        <v>978</v>
      </c>
      <c r="D204" s="2">
        <v>1</v>
      </c>
      <c r="E204" s="1" t="s">
        <v>979</v>
      </c>
      <c r="F204" s="1" t="s">
        <v>980</v>
      </c>
      <c r="G204" s="1" t="s">
        <v>2540</v>
      </c>
      <c r="H204" s="1" t="str">
        <f>HYPERLINK("http://123.57.250.226/ProfessionalProjectWebsite/html/projectDetail.html?id=705","指南链接")</f>
        <v>指南链接</v>
      </c>
    </row>
    <row r="205" spans="1:8" ht="60">
      <c r="A205" s="11" t="s">
        <v>977</v>
      </c>
      <c r="B205" s="1" t="s">
        <v>8</v>
      </c>
      <c r="C205" s="4" t="s">
        <v>981</v>
      </c>
      <c r="D205" s="2">
        <v>6</v>
      </c>
      <c r="E205" s="1" t="s">
        <v>982</v>
      </c>
      <c r="F205" s="1" t="s">
        <v>983</v>
      </c>
      <c r="G205" s="1" t="s">
        <v>2540</v>
      </c>
      <c r="H205" s="1" t="str">
        <f>HYPERLINK("http://123.57.250.226/ProfessionalProjectWebsite/html/projectDetail.html?id=705","指南链接")</f>
        <v>指南链接</v>
      </c>
    </row>
    <row r="206" spans="1:8" ht="60">
      <c r="A206" s="11" t="s">
        <v>977</v>
      </c>
      <c r="B206" s="1" t="s">
        <v>12</v>
      </c>
      <c r="C206" s="4" t="s">
        <v>984</v>
      </c>
      <c r="D206" s="2">
        <v>3</v>
      </c>
      <c r="E206" s="1" t="s">
        <v>982</v>
      </c>
      <c r="F206" s="1" t="s">
        <v>983</v>
      </c>
      <c r="G206" s="1" t="s">
        <v>2540</v>
      </c>
      <c r="H206" s="1" t="str">
        <f>HYPERLINK("http://123.57.250.226/ProfessionalProjectWebsite/html/projectDetail.html?id=705","指南链接")</f>
        <v>指南链接</v>
      </c>
    </row>
    <row r="207" spans="1:8" ht="36">
      <c r="A207" s="12" t="s">
        <v>977</v>
      </c>
      <c r="B207" s="1" t="s">
        <v>14</v>
      </c>
      <c r="C207" s="4" t="s">
        <v>985</v>
      </c>
      <c r="D207" s="2">
        <v>2</v>
      </c>
      <c r="E207" s="1" t="s">
        <v>451</v>
      </c>
      <c r="F207" s="1" t="s">
        <v>451</v>
      </c>
      <c r="G207" s="1" t="s">
        <v>2540</v>
      </c>
      <c r="H207" s="1" t="str">
        <f>HYPERLINK("http://123.57.250.226/ProfessionalProjectWebsite/html/projectDetail.html?id=705","指南链接")</f>
        <v>指南链接</v>
      </c>
    </row>
    <row r="208" spans="1:8" ht="108">
      <c r="A208" s="13" t="s">
        <v>2242</v>
      </c>
      <c r="B208" s="1" t="s">
        <v>8</v>
      </c>
      <c r="C208" s="4" t="s">
        <v>2243</v>
      </c>
      <c r="D208" s="2">
        <v>10</v>
      </c>
      <c r="E208" s="1" t="s">
        <v>2244</v>
      </c>
      <c r="F208" s="1" t="s">
        <v>2245</v>
      </c>
      <c r="G208" s="1" t="s">
        <v>2540</v>
      </c>
      <c r="H208" s="1" t="str">
        <f>HYPERLINK("http://123.57.250.226/ProfessionalProjectWebsite/html/projectDetail.html?id=995","指南链接")</f>
        <v>指南链接</v>
      </c>
    </row>
    <row r="209" spans="1:8" ht="108">
      <c r="A209" s="11" t="s">
        <v>2242</v>
      </c>
      <c r="B209" s="1" t="s">
        <v>11</v>
      </c>
      <c r="C209" s="4" t="s">
        <v>2246</v>
      </c>
      <c r="D209" s="2">
        <v>30</v>
      </c>
      <c r="E209" s="1" t="s">
        <v>2244</v>
      </c>
      <c r="F209" s="1" t="s">
        <v>2247</v>
      </c>
      <c r="G209" s="1" t="s">
        <v>2540</v>
      </c>
      <c r="H209" s="1" t="str">
        <f>HYPERLINK("http://123.57.250.226/ProfessionalProjectWebsite/html/projectDetail.html?id=995","指南链接")</f>
        <v>指南链接</v>
      </c>
    </row>
    <row r="210" spans="1:8" ht="120">
      <c r="A210" s="12" t="s">
        <v>2242</v>
      </c>
      <c r="B210" s="1" t="s">
        <v>12</v>
      </c>
      <c r="C210" s="4" t="s">
        <v>2248</v>
      </c>
      <c r="D210" s="2">
        <v>35</v>
      </c>
      <c r="E210" s="1" t="s">
        <v>2244</v>
      </c>
      <c r="F210" s="1" t="s">
        <v>2247</v>
      </c>
      <c r="G210" s="1" t="s">
        <v>2247</v>
      </c>
      <c r="H210" s="1" t="str">
        <f>HYPERLINK("http://123.57.250.226/ProfessionalProjectWebsite/html/projectDetail.html?id=995","指南链接")</f>
        <v>指南链接</v>
      </c>
    </row>
    <row r="211" spans="1:8" ht="72">
      <c r="A211" s="13" t="s">
        <v>1865</v>
      </c>
      <c r="B211" s="1" t="s">
        <v>6</v>
      </c>
      <c r="C211" s="4" t="s">
        <v>1871</v>
      </c>
      <c r="D211" s="2">
        <v>10</v>
      </c>
      <c r="E211" s="1" t="s">
        <v>1869</v>
      </c>
      <c r="F211" s="1" t="s">
        <v>1869</v>
      </c>
      <c r="G211" s="1" t="s">
        <v>2540</v>
      </c>
      <c r="H211" s="1" t="str">
        <f>HYPERLINK("http://123.57.250.226/ProfessionalProjectWebsite/html/projectDetail.html?id=915","指南链接")</f>
        <v>指南链接</v>
      </c>
    </row>
    <row r="212" spans="1:8" ht="108">
      <c r="A212" s="11" t="s">
        <v>1865</v>
      </c>
      <c r="B212" s="1" t="s">
        <v>8</v>
      </c>
      <c r="C212" s="4" t="s">
        <v>2729</v>
      </c>
      <c r="D212" s="2">
        <v>10</v>
      </c>
      <c r="E212" s="1" t="s">
        <v>1866</v>
      </c>
      <c r="F212" s="1" t="s">
        <v>1867</v>
      </c>
      <c r="G212" s="1" t="s">
        <v>2540</v>
      </c>
      <c r="H212" s="1" t="str">
        <f>HYPERLINK("http://123.57.250.226/ProfessionalProjectWebsite/html/projectDetail.html?id=915","指南链接")</f>
        <v>指南链接</v>
      </c>
    </row>
    <row r="213" spans="1:8" ht="36">
      <c r="A213" s="11" t="s">
        <v>1865</v>
      </c>
      <c r="B213" s="1" t="s">
        <v>11</v>
      </c>
      <c r="C213" s="4" t="s">
        <v>1868</v>
      </c>
      <c r="D213" s="2">
        <v>10</v>
      </c>
      <c r="E213" s="1" t="s">
        <v>1869</v>
      </c>
      <c r="F213" s="1" t="s">
        <v>1870</v>
      </c>
      <c r="G213" s="1" t="s">
        <v>2540</v>
      </c>
      <c r="H213" s="1" t="str">
        <f>HYPERLINK("http://123.57.250.226/ProfessionalProjectWebsite/html/projectDetail.html?id=915","指南链接")</f>
        <v>指南链接</v>
      </c>
    </row>
    <row r="214" spans="1:8" ht="72">
      <c r="A214" s="12" t="s">
        <v>1865</v>
      </c>
      <c r="B214" s="1" t="s">
        <v>12</v>
      </c>
      <c r="C214" s="4" t="s">
        <v>2565</v>
      </c>
      <c r="D214" s="2">
        <v>10</v>
      </c>
      <c r="E214" s="1" t="s">
        <v>1869</v>
      </c>
      <c r="F214" s="1" t="s">
        <v>1870</v>
      </c>
      <c r="G214" s="1" t="s">
        <v>2540</v>
      </c>
      <c r="H214" s="1" t="str">
        <f>HYPERLINK("http://123.57.250.226/ProfessionalProjectWebsite/html/projectDetail.html?id=915","指南链接")</f>
        <v>指南链接</v>
      </c>
    </row>
    <row r="215" spans="1:8" ht="36">
      <c r="A215" s="13" t="s">
        <v>658</v>
      </c>
      <c r="B215" s="1" t="s">
        <v>6</v>
      </c>
      <c r="C215" s="4" t="s">
        <v>659</v>
      </c>
      <c r="D215" s="2">
        <v>8</v>
      </c>
      <c r="E215" s="1" t="s">
        <v>660</v>
      </c>
      <c r="F215" s="1" t="s">
        <v>661</v>
      </c>
      <c r="G215" s="1" t="s">
        <v>2540</v>
      </c>
      <c r="H215" s="1" t="str">
        <f>HYPERLINK("http://123.57.250.226/ProfessionalProjectWebsite/html/projectDetail.html?id=648","指南链接")</f>
        <v>指南链接</v>
      </c>
    </row>
    <row r="216" spans="1:8" ht="60">
      <c r="A216" s="11" t="s">
        <v>658</v>
      </c>
      <c r="B216" s="1" t="s">
        <v>8</v>
      </c>
      <c r="C216" s="4" t="s">
        <v>662</v>
      </c>
      <c r="D216" s="2">
        <v>24</v>
      </c>
      <c r="E216" s="1" t="s">
        <v>663</v>
      </c>
      <c r="F216" s="1" t="s">
        <v>664</v>
      </c>
      <c r="G216" s="1" t="s">
        <v>2540</v>
      </c>
      <c r="H216" s="1" t="str">
        <f>HYPERLINK("http://123.57.250.226/ProfessionalProjectWebsite/html/projectDetail.html?id=648","指南链接")</f>
        <v>指南链接</v>
      </c>
    </row>
    <row r="217" spans="1:8" ht="60">
      <c r="A217" s="11" t="s">
        <v>658</v>
      </c>
      <c r="B217" s="1" t="s">
        <v>11</v>
      </c>
      <c r="C217" s="4" t="s">
        <v>667</v>
      </c>
      <c r="D217" s="2">
        <v>12</v>
      </c>
      <c r="E217" s="1" t="s">
        <v>668</v>
      </c>
      <c r="F217" s="1" t="s">
        <v>669</v>
      </c>
      <c r="G217" s="1" t="s">
        <v>2540</v>
      </c>
      <c r="H217" s="1" t="str">
        <f>HYPERLINK("http://123.57.250.226/ProfessionalProjectWebsite/html/projectDetail.html?id=648","指南链接")</f>
        <v>指南链接</v>
      </c>
    </row>
    <row r="218" spans="1:8" ht="48">
      <c r="A218" s="12" t="s">
        <v>658</v>
      </c>
      <c r="B218" s="1" t="s">
        <v>14</v>
      </c>
      <c r="C218" s="4" t="s">
        <v>665</v>
      </c>
      <c r="D218" s="2">
        <v>8</v>
      </c>
      <c r="E218" s="1" t="s">
        <v>666</v>
      </c>
      <c r="F218" s="1" t="s">
        <v>666</v>
      </c>
      <c r="G218" s="1" t="s">
        <v>2540</v>
      </c>
      <c r="H218" s="1" t="str">
        <f>HYPERLINK("http://123.57.250.226/ProfessionalProjectWebsite/html/projectDetail.html?id=648","指南链接")</f>
        <v>指南链接</v>
      </c>
    </row>
    <row r="219" spans="1:8" ht="120">
      <c r="A219" s="13" t="s">
        <v>38</v>
      </c>
      <c r="B219" s="1" t="s">
        <v>6</v>
      </c>
      <c r="C219" s="4" t="s">
        <v>39</v>
      </c>
      <c r="D219" s="2">
        <v>20</v>
      </c>
      <c r="E219" s="1" t="s">
        <v>40</v>
      </c>
      <c r="F219" s="1" t="s">
        <v>41</v>
      </c>
      <c r="G219" s="1" t="s">
        <v>2540</v>
      </c>
      <c r="H219" s="1" t="str">
        <f>HYPERLINK("http://123.57.250.226/ProfessionalProjectWebsite/html/projectDetail.html?id=524","指南链接")</f>
        <v>指南链接</v>
      </c>
    </row>
    <row r="220" spans="1:8" ht="120">
      <c r="A220" s="11" t="s">
        <v>38</v>
      </c>
      <c r="B220" s="1" t="s">
        <v>11</v>
      </c>
      <c r="C220" s="4" t="s">
        <v>43</v>
      </c>
      <c r="D220" s="2">
        <v>30</v>
      </c>
      <c r="E220" s="1" t="s">
        <v>44</v>
      </c>
      <c r="F220" s="1" t="s">
        <v>41</v>
      </c>
      <c r="G220" s="1" t="s">
        <v>2540</v>
      </c>
      <c r="H220" s="1" t="str">
        <f>HYPERLINK("http://123.57.250.226/ProfessionalProjectWebsite/html/projectDetail.html?id=524","指南链接")</f>
        <v>指南链接</v>
      </c>
    </row>
    <row r="221" spans="1:8" ht="108">
      <c r="A221" s="12" t="s">
        <v>38</v>
      </c>
      <c r="B221" s="1" t="s">
        <v>14</v>
      </c>
      <c r="C221" s="4" t="s">
        <v>42</v>
      </c>
      <c r="D221" s="2">
        <v>30</v>
      </c>
      <c r="E221" s="1" t="s">
        <v>40</v>
      </c>
      <c r="F221" s="1" t="s">
        <v>40</v>
      </c>
      <c r="G221" s="1" t="s">
        <v>40</v>
      </c>
      <c r="H221" s="1" t="str">
        <f>HYPERLINK("http://123.57.250.226/ProfessionalProjectWebsite/html/projectDetail.html?id=524","指南链接")</f>
        <v>指南链接</v>
      </c>
    </row>
    <row r="222" spans="1:8" ht="120">
      <c r="A222" s="13" t="s">
        <v>175</v>
      </c>
      <c r="B222" s="1" t="s">
        <v>6</v>
      </c>
      <c r="C222" s="4" t="s">
        <v>176</v>
      </c>
      <c r="D222" s="2">
        <v>10</v>
      </c>
      <c r="E222" s="1" t="s">
        <v>177</v>
      </c>
      <c r="F222" s="1" t="s">
        <v>178</v>
      </c>
      <c r="G222" s="1" t="s">
        <v>2540</v>
      </c>
      <c r="H222" s="1" t="str">
        <f>HYPERLINK("http://123.57.250.226/ProfessionalProjectWebsite/html/projectDetail.html?id=558","指南链接")</f>
        <v>指南链接</v>
      </c>
    </row>
    <row r="223" spans="1:8" ht="120">
      <c r="A223" s="11" t="s">
        <v>175</v>
      </c>
      <c r="B223" s="1" t="s">
        <v>8</v>
      </c>
      <c r="C223" s="4" t="s">
        <v>179</v>
      </c>
      <c r="D223" s="2">
        <v>10</v>
      </c>
      <c r="E223" s="1" t="s">
        <v>177</v>
      </c>
      <c r="F223" s="1" t="s">
        <v>178</v>
      </c>
      <c r="G223" s="1" t="s">
        <v>2540</v>
      </c>
      <c r="H223" s="1" t="str">
        <f>HYPERLINK("http://123.57.250.226/ProfessionalProjectWebsite/html/projectDetail.html?id=558","指南链接")</f>
        <v>指南链接</v>
      </c>
    </row>
    <row r="224" spans="1:8" ht="120">
      <c r="A224" s="11" t="s">
        <v>175</v>
      </c>
      <c r="B224" s="1" t="s">
        <v>11</v>
      </c>
      <c r="C224" s="4" t="s">
        <v>180</v>
      </c>
      <c r="D224" s="2">
        <v>5</v>
      </c>
      <c r="E224" s="1" t="s">
        <v>177</v>
      </c>
      <c r="F224" s="1" t="s">
        <v>178</v>
      </c>
      <c r="G224" s="1" t="s">
        <v>2540</v>
      </c>
      <c r="H224" s="1" t="str">
        <f>HYPERLINK("http://123.57.250.226/ProfessionalProjectWebsite/html/projectDetail.html?id=558","指南链接")</f>
        <v>指南链接</v>
      </c>
    </row>
    <row r="225" spans="1:8" ht="120">
      <c r="A225" s="12" t="s">
        <v>175</v>
      </c>
      <c r="B225" s="1" t="s">
        <v>12</v>
      </c>
      <c r="C225" s="4" t="s">
        <v>181</v>
      </c>
      <c r="D225" s="2">
        <v>10</v>
      </c>
      <c r="E225" s="1" t="s">
        <v>177</v>
      </c>
      <c r="F225" s="1" t="s">
        <v>178</v>
      </c>
      <c r="G225" s="1" t="s">
        <v>2540</v>
      </c>
      <c r="H225" s="1" t="str">
        <f>HYPERLINK("http://123.57.250.226/ProfessionalProjectWebsite/html/projectDetail.html?id=558","指南链接")</f>
        <v>指南链接</v>
      </c>
    </row>
    <row r="226" spans="1:8" ht="60">
      <c r="A226" s="1" t="s">
        <v>799</v>
      </c>
      <c r="B226" s="1" t="s">
        <v>8</v>
      </c>
      <c r="C226" s="4" t="s">
        <v>800</v>
      </c>
      <c r="D226" s="2">
        <v>12</v>
      </c>
      <c r="E226" s="1" t="s">
        <v>801</v>
      </c>
      <c r="F226" s="1" t="s">
        <v>77</v>
      </c>
      <c r="G226" s="1" t="s">
        <v>2540</v>
      </c>
      <c r="H226" s="1" t="str">
        <f>HYPERLINK("http://123.57.250.226/ProfessionalProjectWebsite/html/projectDetail.html?id=673","指南链接")</f>
        <v>指南链接</v>
      </c>
    </row>
    <row r="227" spans="1:8" ht="60">
      <c r="A227" s="13" t="s">
        <v>1846</v>
      </c>
      <c r="B227" s="1" t="s">
        <v>6</v>
      </c>
      <c r="C227" s="4" t="s">
        <v>1847</v>
      </c>
      <c r="D227" s="2">
        <v>3</v>
      </c>
      <c r="E227" s="1" t="s">
        <v>1848</v>
      </c>
      <c r="F227" s="1" t="s">
        <v>1849</v>
      </c>
      <c r="G227" s="1" t="s">
        <v>2540</v>
      </c>
      <c r="H227" s="1" t="str">
        <f>HYPERLINK("http://123.57.250.226/ProfessionalProjectWebsite/html/projectDetail.html?id=913","指南链接")</f>
        <v>指南链接</v>
      </c>
    </row>
    <row r="228" spans="1:8" ht="96">
      <c r="A228" s="11" t="s">
        <v>1846</v>
      </c>
      <c r="B228" s="1" t="s">
        <v>8</v>
      </c>
      <c r="C228" s="4" t="s">
        <v>1850</v>
      </c>
      <c r="D228" s="2">
        <v>10</v>
      </c>
      <c r="E228" s="1" t="s">
        <v>1851</v>
      </c>
      <c r="F228" s="1" t="s">
        <v>1849</v>
      </c>
      <c r="G228" s="1" t="s">
        <v>2540</v>
      </c>
      <c r="H228" s="1" t="str">
        <f>HYPERLINK("http://123.57.250.226/ProfessionalProjectWebsite/html/projectDetail.html?id=913","指南链接")</f>
        <v>指南链接</v>
      </c>
    </row>
    <row r="229" spans="1:8" ht="36">
      <c r="A229" s="12" t="s">
        <v>1846</v>
      </c>
      <c r="B229" s="1" t="s">
        <v>11</v>
      </c>
      <c r="C229" s="4" t="s">
        <v>1852</v>
      </c>
      <c r="D229" s="2">
        <v>5</v>
      </c>
      <c r="E229" s="1" t="s">
        <v>1853</v>
      </c>
      <c r="F229" s="1" t="s">
        <v>1849</v>
      </c>
      <c r="G229" s="1" t="s">
        <v>2540</v>
      </c>
      <c r="H229" s="1" t="str">
        <f>HYPERLINK("http://123.57.250.226/ProfessionalProjectWebsite/html/projectDetail.html?id=913","指南链接")</f>
        <v>指南链接</v>
      </c>
    </row>
    <row r="230" spans="1:8" ht="108">
      <c r="A230" s="13" t="s">
        <v>2530</v>
      </c>
      <c r="B230" s="1" t="s">
        <v>6</v>
      </c>
      <c r="C230" s="4" t="s">
        <v>2531</v>
      </c>
      <c r="D230" s="2">
        <v>1</v>
      </c>
      <c r="E230" s="1" t="s">
        <v>2532</v>
      </c>
      <c r="F230" s="1" t="s">
        <v>2533</v>
      </c>
      <c r="G230" s="1" t="s">
        <v>2540</v>
      </c>
      <c r="H230" s="1" t="str">
        <f>HYPERLINK("http://123.57.250.226/ProfessionalProjectWebsite/html/projectDetail.html?id=1063","指南链接")</f>
        <v>指南链接</v>
      </c>
    </row>
    <row r="231" spans="1:8" ht="108">
      <c r="A231" s="12" t="s">
        <v>2530</v>
      </c>
      <c r="B231" s="1" t="s">
        <v>8</v>
      </c>
      <c r="C231" s="4" t="s">
        <v>2534</v>
      </c>
      <c r="D231" s="2">
        <v>2</v>
      </c>
      <c r="E231" s="1" t="s">
        <v>2532</v>
      </c>
      <c r="F231" s="1" t="s">
        <v>2533</v>
      </c>
      <c r="G231" s="1" t="s">
        <v>2540</v>
      </c>
      <c r="H231" s="1" t="str">
        <f>HYPERLINK("http://123.57.250.226/ProfessionalProjectWebsite/html/projectDetail.html?id=1063","指南链接")</f>
        <v>指南链接</v>
      </c>
    </row>
    <row r="232" spans="1:8" ht="108">
      <c r="A232" s="13" t="s">
        <v>360</v>
      </c>
      <c r="B232" s="1" t="s">
        <v>6</v>
      </c>
      <c r="C232" s="4" t="s">
        <v>361</v>
      </c>
      <c r="D232" s="2">
        <v>15</v>
      </c>
      <c r="E232" s="1" t="s">
        <v>362</v>
      </c>
      <c r="F232" s="1" t="s">
        <v>362</v>
      </c>
      <c r="G232" s="1" t="s">
        <v>2540</v>
      </c>
      <c r="H232" s="1" t="str">
        <f>HYPERLINK("http://123.57.250.226/ProfessionalProjectWebsite/html/projectDetail.html?id=596","指南链接")</f>
        <v>指南链接</v>
      </c>
    </row>
    <row r="233" spans="1:8" ht="120">
      <c r="A233" s="11" t="s">
        <v>360</v>
      </c>
      <c r="B233" s="1" t="s">
        <v>8</v>
      </c>
      <c r="C233" s="4" t="s">
        <v>363</v>
      </c>
      <c r="D233" s="2">
        <v>10</v>
      </c>
      <c r="E233" s="1" t="s">
        <v>362</v>
      </c>
      <c r="F233" s="1" t="s">
        <v>362</v>
      </c>
      <c r="G233" s="1" t="s">
        <v>362</v>
      </c>
      <c r="H233" s="1" t="str">
        <f>HYPERLINK("http://123.57.250.226/ProfessionalProjectWebsite/html/projectDetail.html?id=596","指南链接")</f>
        <v>指南链接</v>
      </c>
    </row>
    <row r="234" spans="1:8" ht="96">
      <c r="A234" s="11" t="s">
        <v>360</v>
      </c>
      <c r="B234" s="1" t="s">
        <v>12</v>
      </c>
      <c r="C234" s="4" t="s">
        <v>364</v>
      </c>
      <c r="D234" s="2">
        <v>7</v>
      </c>
      <c r="E234" s="1" t="s">
        <v>365</v>
      </c>
      <c r="F234" s="1" t="s">
        <v>365</v>
      </c>
      <c r="G234" s="1" t="s">
        <v>365</v>
      </c>
      <c r="H234" s="1" t="str">
        <f>HYPERLINK("http://123.57.250.226/ProfessionalProjectWebsite/html/projectDetail.html?id=596","指南链接")</f>
        <v>指南链接</v>
      </c>
    </row>
    <row r="235" spans="1:8" ht="96">
      <c r="A235" s="12" t="s">
        <v>360</v>
      </c>
      <c r="B235" s="1" t="s">
        <v>14</v>
      </c>
      <c r="C235" s="4" t="s">
        <v>366</v>
      </c>
      <c r="D235" s="2">
        <v>2</v>
      </c>
      <c r="E235" s="1" t="s">
        <v>365</v>
      </c>
      <c r="F235" s="1" t="s">
        <v>365</v>
      </c>
      <c r="G235" s="1" t="s">
        <v>365</v>
      </c>
      <c r="H235" s="1" t="str">
        <f>HYPERLINK("http://123.57.250.226/ProfessionalProjectWebsite/html/projectDetail.html?id=596","指南链接")</f>
        <v>指南链接</v>
      </c>
    </row>
    <row r="236" spans="1:8" ht="108">
      <c r="A236" s="13" t="s">
        <v>556</v>
      </c>
      <c r="B236" s="1" t="s">
        <v>6</v>
      </c>
      <c r="C236" s="4" t="s">
        <v>557</v>
      </c>
      <c r="D236" s="2">
        <v>5</v>
      </c>
      <c r="E236" s="1" t="s">
        <v>558</v>
      </c>
      <c r="F236" s="1" t="s">
        <v>559</v>
      </c>
      <c r="G236" s="1" t="s">
        <v>2540</v>
      </c>
      <c r="H236" s="1" t="str">
        <f>HYPERLINK("http://123.57.250.226/ProfessionalProjectWebsite/html/projectDetail.html?id=627","指南链接")</f>
        <v>指南链接</v>
      </c>
    </row>
    <row r="237" spans="1:8" ht="132">
      <c r="A237" s="11" t="s">
        <v>556</v>
      </c>
      <c r="B237" s="1" t="s">
        <v>8</v>
      </c>
      <c r="C237" s="4" t="s">
        <v>560</v>
      </c>
      <c r="D237" s="2">
        <v>10</v>
      </c>
      <c r="E237" s="1" t="s">
        <v>561</v>
      </c>
      <c r="F237" s="1" t="s">
        <v>562</v>
      </c>
      <c r="G237" s="1" t="s">
        <v>2540</v>
      </c>
      <c r="H237" s="1" t="str">
        <f>HYPERLINK("http://123.57.250.226/ProfessionalProjectWebsite/html/projectDetail.html?id=627","指南链接")</f>
        <v>指南链接</v>
      </c>
    </row>
    <row r="238" spans="1:8" ht="132">
      <c r="A238" s="12" t="s">
        <v>556</v>
      </c>
      <c r="B238" s="1" t="s">
        <v>12</v>
      </c>
      <c r="C238" s="4" t="s">
        <v>563</v>
      </c>
      <c r="D238" s="2">
        <v>10</v>
      </c>
      <c r="E238" s="1" t="s">
        <v>561</v>
      </c>
      <c r="F238" s="1" t="s">
        <v>564</v>
      </c>
      <c r="G238" s="1" t="s">
        <v>2540</v>
      </c>
      <c r="H238" s="1" t="str">
        <f>HYPERLINK("http://123.57.250.226/ProfessionalProjectWebsite/html/projectDetail.html?id=627","指南链接")</f>
        <v>指南链接</v>
      </c>
    </row>
    <row r="239" spans="1:8" ht="84">
      <c r="A239" s="1" t="s">
        <v>1808</v>
      </c>
      <c r="B239" s="1" t="s">
        <v>12</v>
      </c>
      <c r="C239" s="4" t="s">
        <v>1809</v>
      </c>
      <c r="D239" s="2">
        <v>20</v>
      </c>
      <c r="E239" s="1" t="s">
        <v>1810</v>
      </c>
      <c r="F239" s="1" t="s">
        <v>1810</v>
      </c>
      <c r="G239" s="1" t="s">
        <v>2540</v>
      </c>
      <c r="H239" s="1" t="str">
        <f>HYPERLINK("http://123.57.250.226/ProfessionalProjectWebsite/html/projectDetail.html?id=897","指南链接")</f>
        <v>指南链接</v>
      </c>
    </row>
    <row r="240" spans="1:8" ht="108">
      <c r="A240" s="13" t="s">
        <v>1402</v>
      </c>
      <c r="B240" s="1" t="s">
        <v>6</v>
      </c>
      <c r="C240" s="4" t="s">
        <v>1403</v>
      </c>
      <c r="D240" s="2">
        <v>20</v>
      </c>
      <c r="E240" s="1" t="s">
        <v>1404</v>
      </c>
      <c r="F240" s="1" t="s">
        <v>1405</v>
      </c>
      <c r="G240" s="1" t="s">
        <v>2540</v>
      </c>
      <c r="H240" s="1" t="str">
        <f>HYPERLINK("http://123.57.250.226/ProfessionalProjectWebsite/html/projectDetail.html?id=818","指南链接")</f>
        <v>指南链接</v>
      </c>
    </row>
    <row r="241" spans="1:8" ht="84">
      <c r="A241" s="11" t="s">
        <v>1402</v>
      </c>
      <c r="B241" s="1" t="s">
        <v>8</v>
      </c>
      <c r="C241" s="4" t="s">
        <v>1406</v>
      </c>
      <c r="D241" s="2">
        <v>20</v>
      </c>
      <c r="E241" s="1" t="s">
        <v>1404</v>
      </c>
      <c r="F241" s="1" t="s">
        <v>1405</v>
      </c>
      <c r="G241" s="1" t="s">
        <v>2540</v>
      </c>
      <c r="H241" s="1" t="str">
        <f>HYPERLINK("http://123.57.250.226/ProfessionalProjectWebsite/html/projectDetail.html?id=818","指南链接")</f>
        <v>指南链接</v>
      </c>
    </row>
    <row r="242" spans="1:8" ht="84">
      <c r="A242" s="11" t="s">
        <v>1402</v>
      </c>
      <c r="B242" s="1" t="s">
        <v>11</v>
      </c>
      <c r="C242" s="4" t="s">
        <v>1409</v>
      </c>
      <c r="D242" s="2">
        <v>20</v>
      </c>
      <c r="E242" s="1" t="s">
        <v>1410</v>
      </c>
      <c r="F242" s="1" t="s">
        <v>1405</v>
      </c>
      <c r="G242" s="1" t="s">
        <v>2540</v>
      </c>
      <c r="H242" s="1" t="str">
        <f>HYPERLINK("http://123.57.250.226/ProfessionalProjectWebsite/html/projectDetail.html?id=818","指南链接")</f>
        <v>指南链接</v>
      </c>
    </row>
    <row r="243" spans="1:8" ht="96">
      <c r="A243" s="11" t="s">
        <v>1402</v>
      </c>
      <c r="B243" s="1" t="s">
        <v>12</v>
      </c>
      <c r="C243" s="4" t="s">
        <v>1407</v>
      </c>
      <c r="D243" s="2">
        <v>10</v>
      </c>
      <c r="E243" s="1" t="s">
        <v>1408</v>
      </c>
      <c r="F243" s="1" t="s">
        <v>1405</v>
      </c>
      <c r="G243" s="1" t="s">
        <v>2540</v>
      </c>
      <c r="H243" s="1" t="str">
        <f>HYPERLINK("http://123.57.250.226/ProfessionalProjectWebsite/html/projectDetail.html?id=818","指南链接")</f>
        <v>指南链接</v>
      </c>
    </row>
    <row r="244" spans="1:8" ht="72">
      <c r="A244" s="12" t="s">
        <v>1402</v>
      </c>
      <c r="B244" s="1" t="s">
        <v>16</v>
      </c>
      <c r="C244" s="4" t="s">
        <v>2566</v>
      </c>
      <c r="D244" s="2">
        <v>10</v>
      </c>
      <c r="E244" s="1" t="s">
        <v>1404</v>
      </c>
      <c r="F244" s="1" t="s">
        <v>5</v>
      </c>
      <c r="G244" s="1" t="s">
        <v>1405</v>
      </c>
      <c r="H244" s="1" t="str">
        <f>HYPERLINK("http://123.57.250.226/ProfessionalProjectWebsite/html/projectDetail.html?id=818","指南链接")</f>
        <v>指南链接</v>
      </c>
    </row>
    <row r="245" spans="1:8" ht="96">
      <c r="A245" s="13" t="s">
        <v>1384</v>
      </c>
      <c r="B245" s="1" t="s">
        <v>8</v>
      </c>
      <c r="C245" s="4" t="s">
        <v>1385</v>
      </c>
      <c r="D245" s="2">
        <v>25</v>
      </c>
      <c r="E245" s="1" t="s">
        <v>1386</v>
      </c>
      <c r="F245" s="1" t="s">
        <v>1387</v>
      </c>
      <c r="G245" s="1" t="s">
        <v>2540</v>
      </c>
      <c r="H245" s="1" t="str">
        <f>HYPERLINK("http://123.57.250.226/ProfessionalProjectWebsite/html/projectDetail.html?id=812","指南链接")</f>
        <v>指南链接</v>
      </c>
    </row>
    <row r="246" spans="1:8" ht="72">
      <c r="A246" s="11" t="s">
        <v>1384</v>
      </c>
      <c r="B246" s="1" t="s">
        <v>12</v>
      </c>
      <c r="C246" s="4" t="s">
        <v>1388</v>
      </c>
      <c r="D246" s="2">
        <v>75</v>
      </c>
      <c r="E246" s="1" t="s">
        <v>1386</v>
      </c>
      <c r="F246" s="1" t="s">
        <v>1387</v>
      </c>
      <c r="G246" s="1" t="s">
        <v>2540</v>
      </c>
      <c r="H246" s="1" t="str">
        <f>HYPERLINK("http://123.57.250.226/ProfessionalProjectWebsite/html/projectDetail.html?id=812","指南链接")</f>
        <v>指南链接</v>
      </c>
    </row>
    <row r="247" spans="1:8" ht="60">
      <c r="A247" s="12" t="s">
        <v>1384</v>
      </c>
      <c r="B247" s="1" t="s">
        <v>14</v>
      </c>
      <c r="C247" s="4" t="s">
        <v>1389</v>
      </c>
      <c r="D247" s="2">
        <v>20</v>
      </c>
      <c r="E247" s="1" t="s">
        <v>1390</v>
      </c>
      <c r="F247" s="1" t="s">
        <v>451</v>
      </c>
      <c r="G247" s="1" t="s">
        <v>2540</v>
      </c>
      <c r="H247" s="1" t="str">
        <f>HYPERLINK("http://123.57.250.226/ProfessionalProjectWebsite/html/projectDetail.html?id=812","指南链接")</f>
        <v>指南链接</v>
      </c>
    </row>
    <row r="248" spans="1:8" ht="96">
      <c r="A248" s="13" t="s">
        <v>998</v>
      </c>
      <c r="B248" s="1" t="s">
        <v>8</v>
      </c>
      <c r="C248" s="4" t="s">
        <v>999</v>
      </c>
      <c r="D248" s="2">
        <v>10</v>
      </c>
      <c r="E248" s="1" t="s">
        <v>1000</v>
      </c>
      <c r="F248" s="1" t="s">
        <v>1001</v>
      </c>
      <c r="G248" s="1" t="s">
        <v>2540</v>
      </c>
      <c r="H248" s="1" t="str">
        <f>HYPERLINK("http://123.57.250.226/ProfessionalProjectWebsite/html/projectDetail.html?id=708","指南链接")</f>
        <v>指南链接</v>
      </c>
    </row>
    <row r="249" spans="1:8" ht="48">
      <c r="A249" s="11" t="s">
        <v>998</v>
      </c>
      <c r="B249" s="1" t="s">
        <v>11</v>
      </c>
      <c r="C249" s="4" t="s">
        <v>1002</v>
      </c>
      <c r="D249" s="2">
        <v>4</v>
      </c>
      <c r="E249" s="1" t="s">
        <v>1000</v>
      </c>
      <c r="F249" s="1" t="s">
        <v>1001</v>
      </c>
      <c r="G249" s="1" t="s">
        <v>2540</v>
      </c>
      <c r="H249" s="1" t="str">
        <f>HYPERLINK("http://123.57.250.226/ProfessionalProjectWebsite/html/projectDetail.html?id=708","指南链接")</f>
        <v>指南链接</v>
      </c>
    </row>
    <row r="250" spans="1:8" ht="48">
      <c r="A250" s="11" t="s">
        <v>998</v>
      </c>
      <c r="B250" s="1" t="s">
        <v>12</v>
      </c>
      <c r="C250" s="4" t="s">
        <v>1003</v>
      </c>
      <c r="D250" s="2">
        <v>10</v>
      </c>
      <c r="E250" s="1" t="s">
        <v>1000</v>
      </c>
      <c r="F250" s="1" t="s">
        <v>1001</v>
      </c>
      <c r="G250" s="1" t="s">
        <v>2540</v>
      </c>
      <c r="H250" s="1" t="str">
        <f>HYPERLINK("http://123.57.250.226/ProfessionalProjectWebsite/html/projectDetail.html?id=708","指南链接")</f>
        <v>指南链接</v>
      </c>
    </row>
    <row r="251" spans="1:8" ht="72">
      <c r="A251" s="12" t="s">
        <v>998</v>
      </c>
      <c r="B251" s="1" t="s">
        <v>14</v>
      </c>
      <c r="C251" s="4" t="s">
        <v>1004</v>
      </c>
      <c r="D251" s="2">
        <v>5</v>
      </c>
      <c r="E251" s="1" t="s">
        <v>1000</v>
      </c>
      <c r="F251" s="1" t="s">
        <v>1001</v>
      </c>
      <c r="G251" s="1" t="s">
        <v>2540</v>
      </c>
      <c r="H251" s="1" t="str">
        <f>HYPERLINK("http://123.57.250.226/ProfessionalProjectWebsite/html/projectDetail.html?id=708","指南链接")</f>
        <v>指南链接</v>
      </c>
    </row>
    <row r="252" spans="1:8" ht="108">
      <c r="A252" s="13" t="s">
        <v>408</v>
      </c>
      <c r="B252" s="1" t="s">
        <v>6</v>
      </c>
      <c r="C252" s="4" t="s">
        <v>409</v>
      </c>
      <c r="D252" s="2">
        <v>8</v>
      </c>
      <c r="E252" s="1" t="s">
        <v>304</v>
      </c>
      <c r="F252" s="1" t="s">
        <v>304</v>
      </c>
      <c r="G252" s="1" t="s">
        <v>2540</v>
      </c>
      <c r="H252" s="1" t="str">
        <f>HYPERLINK("http://123.57.250.226/ProfessionalProjectWebsite/html/projectDetail.html?id=600","指南链接")</f>
        <v>指南链接</v>
      </c>
    </row>
    <row r="253" spans="1:8" ht="108">
      <c r="A253" s="11" t="s">
        <v>408</v>
      </c>
      <c r="B253" s="1" t="s">
        <v>8</v>
      </c>
      <c r="C253" s="4" t="s">
        <v>410</v>
      </c>
      <c r="D253" s="2">
        <v>8</v>
      </c>
      <c r="E253" s="1" t="s">
        <v>304</v>
      </c>
      <c r="F253" s="1" t="s">
        <v>304</v>
      </c>
      <c r="G253" s="1" t="s">
        <v>2540</v>
      </c>
      <c r="H253" s="1" t="str">
        <f>HYPERLINK("http://123.57.250.226/ProfessionalProjectWebsite/html/projectDetail.html?id=600","指南链接")</f>
        <v>指南链接</v>
      </c>
    </row>
    <row r="254" spans="1:8" ht="72">
      <c r="A254" s="11" t="s">
        <v>408</v>
      </c>
      <c r="B254" s="1" t="s">
        <v>11</v>
      </c>
      <c r="C254" s="4" t="s">
        <v>411</v>
      </c>
      <c r="D254" s="2">
        <v>12</v>
      </c>
      <c r="E254" s="1" t="s">
        <v>304</v>
      </c>
      <c r="F254" s="1" t="s">
        <v>304</v>
      </c>
      <c r="G254" s="1" t="s">
        <v>2540</v>
      </c>
      <c r="H254" s="1" t="str">
        <f>HYPERLINK("http://123.57.250.226/ProfessionalProjectWebsite/html/projectDetail.html?id=600","指南链接")</f>
        <v>指南链接</v>
      </c>
    </row>
    <row r="255" spans="1:8" ht="120">
      <c r="A255" s="12" t="s">
        <v>408</v>
      </c>
      <c r="B255" s="1" t="s">
        <v>12</v>
      </c>
      <c r="C255" s="4" t="s">
        <v>412</v>
      </c>
      <c r="D255" s="2">
        <v>15</v>
      </c>
      <c r="E255" s="1" t="s">
        <v>304</v>
      </c>
      <c r="F255" s="1" t="s">
        <v>304</v>
      </c>
      <c r="G255" s="1" t="s">
        <v>2540</v>
      </c>
      <c r="H255" s="1" t="str">
        <f>HYPERLINK("http://123.57.250.226/ProfessionalProjectWebsite/html/projectDetail.html?id=600","指南链接")</f>
        <v>指南链接</v>
      </c>
    </row>
    <row r="256" spans="1:8" ht="132">
      <c r="A256" s="13" t="s">
        <v>1872</v>
      </c>
      <c r="B256" s="1" t="s">
        <v>6</v>
      </c>
      <c r="C256" s="4" t="s">
        <v>1873</v>
      </c>
      <c r="D256" s="2">
        <v>10</v>
      </c>
      <c r="E256" s="1" t="s">
        <v>1874</v>
      </c>
      <c r="F256" s="1" t="s">
        <v>1875</v>
      </c>
      <c r="G256" s="1" t="s">
        <v>2540</v>
      </c>
      <c r="H256" s="1" t="str">
        <f>HYPERLINK("http://123.57.250.226/ProfessionalProjectWebsite/html/projectDetail.html?id=917","指南链接")</f>
        <v>指南链接</v>
      </c>
    </row>
    <row r="257" spans="1:8" ht="132">
      <c r="A257" s="11" t="s">
        <v>1872</v>
      </c>
      <c r="B257" s="1" t="s">
        <v>8</v>
      </c>
      <c r="C257" s="4" t="s">
        <v>1876</v>
      </c>
      <c r="D257" s="2">
        <v>20</v>
      </c>
      <c r="E257" s="1" t="s">
        <v>1874</v>
      </c>
      <c r="F257" s="1" t="s">
        <v>1875</v>
      </c>
      <c r="G257" s="1" t="s">
        <v>2540</v>
      </c>
      <c r="H257" s="1" t="str">
        <f>HYPERLINK("http://123.57.250.226/ProfessionalProjectWebsite/html/projectDetail.html?id=917","指南链接")</f>
        <v>指南链接</v>
      </c>
    </row>
    <row r="258" spans="1:8" ht="108">
      <c r="A258" s="11" t="s">
        <v>1872</v>
      </c>
      <c r="B258" s="1" t="s">
        <v>11</v>
      </c>
      <c r="C258" s="4" t="s">
        <v>1877</v>
      </c>
      <c r="D258" s="2">
        <v>10</v>
      </c>
      <c r="E258" s="1" t="s">
        <v>1874</v>
      </c>
      <c r="F258" s="1" t="s">
        <v>1874</v>
      </c>
      <c r="G258" s="1" t="s">
        <v>2540</v>
      </c>
      <c r="H258" s="1" t="str">
        <f>HYPERLINK("http://123.57.250.226/ProfessionalProjectWebsite/html/projectDetail.html?id=917","指南链接")</f>
        <v>指南链接</v>
      </c>
    </row>
    <row r="259" spans="1:8" ht="108">
      <c r="A259" s="12" t="s">
        <v>1872</v>
      </c>
      <c r="B259" s="1" t="s">
        <v>12</v>
      </c>
      <c r="C259" s="4" t="s">
        <v>1878</v>
      </c>
      <c r="D259" s="2">
        <v>10</v>
      </c>
      <c r="E259" s="1" t="s">
        <v>1874</v>
      </c>
      <c r="F259" s="1" t="s">
        <v>1874</v>
      </c>
      <c r="G259" s="1" t="s">
        <v>2540</v>
      </c>
      <c r="H259" s="1" t="str">
        <f>HYPERLINK("http://123.57.250.226/ProfessionalProjectWebsite/html/projectDetail.html?id=917","指南链接")</f>
        <v>指南链接</v>
      </c>
    </row>
    <row r="260" spans="1:8" ht="96">
      <c r="A260" s="13" t="s">
        <v>2258</v>
      </c>
      <c r="B260" s="1" t="s">
        <v>8</v>
      </c>
      <c r="C260" s="4" t="s">
        <v>2259</v>
      </c>
      <c r="D260" s="2">
        <v>10</v>
      </c>
      <c r="E260" s="1" t="s">
        <v>2260</v>
      </c>
      <c r="F260" s="1" t="s">
        <v>2261</v>
      </c>
      <c r="G260" s="1" t="s">
        <v>2540</v>
      </c>
      <c r="H260" s="1" t="str">
        <f>HYPERLINK("http://123.57.250.226/ProfessionalProjectWebsite/html/projectDetail.html?id=997","指南链接")</f>
        <v>指南链接</v>
      </c>
    </row>
    <row r="261" spans="1:8" ht="72">
      <c r="A261" s="11" t="s">
        <v>2258</v>
      </c>
      <c r="B261" s="1" t="s">
        <v>11</v>
      </c>
      <c r="C261" s="4" t="s">
        <v>2262</v>
      </c>
      <c r="D261" s="2">
        <v>15</v>
      </c>
      <c r="E261" s="1" t="s">
        <v>2263</v>
      </c>
      <c r="F261" s="1" t="s">
        <v>2261</v>
      </c>
      <c r="G261" s="1" t="s">
        <v>2540</v>
      </c>
      <c r="H261" s="1" t="str">
        <f>HYPERLINK("http://123.57.250.226/ProfessionalProjectWebsite/html/projectDetail.html?id=997","指南链接")</f>
        <v>指南链接</v>
      </c>
    </row>
    <row r="262" spans="1:8" ht="48">
      <c r="A262" s="12" t="s">
        <v>2258</v>
      </c>
      <c r="B262" s="1" t="s">
        <v>14</v>
      </c>
      <c r="C262" s="4" t="s">
        <v>2264</v>
      </c>
      <c r="D262" s="2">
        <v>10</v>
      </c>
      <c r="E262" s="1" t="s">
        <v>2265</v>
      </c>
      <c r="F262" s="1" t="s">
        <v>2261</v>
      </c>
      <c r="G262" s="1" t="s">
        <v>2540</v>
      </c>
      <c r="H262" s="1" t="str">
        <f>HYPERLINK("http://123.57.250.226/ProfessionalProjectWebsite/html/projectDetail.html?id=997","指南链接")</f>
        <v>指南链接</v>
      </c>
    </row>
    <row r="263" spans="1:8" ht="72">
      <c r="A263" s="13" t="s">
        <v>778</v>
      </c>
      <c r="B263" s="1" t="s">
        <v>8</v>
      </c>
      <c r="C263" s="4" t="s">
        <v>2567</v>
      </c>
      <c r="D263" s="2">
        <v>30</v>
      </c>
      <c r="E263" s="1" t="s">
        <v>779</v>
      </c>
      <c r="F263" s="1" t="s">
        <v>780</v>
      </c>
      <c r="G263" s="1" t="s">
        <v>2540</v>
      </c>
      <c r="H263" s="1" t="str">
        <f>HYPERLINK("http://123.57.250.226/ProfessionalProjectWebsite/html/projectDetail.html?id=669","指南链接")</f>
        <v>指南链接</v>
      </c>
    </row>
    <row r="264" spans="1:8" ht="36">
      <c r="A264" s="11" t="s">
        <v>778</v>
      </c>
      <c r="B264" s="1" t="s">
        <v>11</v>
      </c>
      <c r="C264" s="4" t="s">
        <v>781</v>
      </c>
      <c r="D264" s="2">
        <v>10</v>
      </c>
      <c r="E264" s="1" t="s">
        <v>779</v>
      </c>
      <c r="F264" s="1" t="s">
        <v>782</v>
      </c>
      <c r="G264" s="1" t="s">
        <v>2540</v>
      </c>
      <c r="H264" s="1" t="str">
        <f>HYPERLINK("http://123.57.250.226/ProfessionalProjectWebsite/html/projectDetail.html?id=669","指南链接")</f>
        <v>指南链接</v>
      </c>
    </row>
    <row r="265" spans="1:8" ht="48">
      <c r="A265" s="12" t="s">
        <v>778</v>
      </c>
      <c r="B265" s="1" t="s">
        <v>12</v>
      </c>
      <c r="C265" s="4" t="s">
        <v>783</v>
      </c>
      <c r="D265" s="2">
        <v>10</v>
      </c>
      <c r="E265" s="1" t="s">
        <v>779</v>
      </c>
      <c r="F265" s="1" t="s">
        <v>780</v>
      </c>
      <c r="G265" s="1" t="s">
        <v>2540</v>
      </c>
      <c r="H265" s="1" t="str">
        <f>HYPERLINK("http://123.57.250.226/ProfessionalProjectWebsite/html/projectDetail.html?id=669","指南链接")</f>
        <v>指南链接</v>
      </c>
    </row>
    <row r="266" spans="1:8" ht="180">
      <c r="A266" s="13" t="s">
        <v>118</v>
      </c>
      <c r="B266" s="1" t="s">
        <v>6</v>
      </c>
      <c r="C266" s="4" t="s">
        <v>119</v>
      </c>
      <c r="D266" s="2">
        <v>5</v>
      </c>
      <c r="E266" s="1" t="s">
        <v>120</v>
      </c>
      <c r="F266" s="1" t="s">
        <v>120</v>
      </c>
      <c r="G266" s="1" t="s">
        <v>2540</v>
      </c>
      <c r="H266" s="1" t="str">
        <f>HYPERLINK("http://123.57.250.226/ProfessionalProjectWebsite/html/projectDetail.html?id=533","指南链接")</f>
        <v>指南链接</v>
      </c>
    </row>
    <row r="267" spans="1:8" ht="180">
      <c r="A267" s="11" t="s">
        <v>118</v>
      </c>
      <c r="B267" s="1" t="s">
        <v>6</v>
      </c>
      <c r="C267" s="4" t="s">
        <v>121</v>
      </c>
      <c r="D267" s="2">
        <v>10</v>
      </c>
      <c r="E267" s="1" t="s">
        <v>120</v>
      </c>
      <c r="F267" s="1" t="s">
        <v>120</v>
      </c>
      <c r="G267" s="1" t="s">
        <v>2540</v>
      </c>
      <c r="H267" s="1" t="str">
        <f>HYPERLINK("http://123.57.250.226/ProfessionalProjectWebsite/html/projectDetail.html?id=533","指南链接")</f>
        <v>指南链接</v>
      </c>
    </row>
    <row r="268" spans="1:8" ht="132">
      <c r="A268" s="11" t="s">
        <v>118</v>
      </c>
      <c r="B268" s="1" t="s">
        <v>8</v>
      </c>
      <c r="C268" s="4" t="s">
        <v>122</v>
      </c>
      <c r="D268" s="2">
        <v>5</v>
      </c>
      <c r="E268" s="1" t="s">
        <v>123</v>
      </c>
      <c r="F268" s="1" t="s">
        <v>124</v>
      </c>
      <c r="G268" s="1" t="s">
        <v>2540</v>
      </c>
      <c r="H268" s="1" t="str">
        <f>HYPERLINK("http://123.57.250.226/ProfessionalProjectWebsite/html/projectDetail.html?id=533","指南链接")</f>
        <v>指南链接</v>
      </c>
    </row>
    <row r="269" spans="1:8" ht="132">
      <c r="A269" s="11" t="s">
        <v>118</v>
      </c>
      <c r="B269" s="1" t="s">
        <v>11</v>
      </c>
      <c r="C269" s="4" t="s">
        <v>2705</v>
      </c>
      <c r="D269" s="2">
        <v>4</v>
      </c>
      <c r="E269" s="1" t="s">
        <v>124</v>
      </c>
      <c r="F269" s="1" t="s">
        <v>124</v>
      </c>
      <c r="G269" s="1" t="s">
        <v>2540</v>
      </c>
      <c r="H269" s="1" t="str">
        <f>HYPERLINK("http://123.57.250.226/ProfessionalProjectWebsite/html/projectDetail.html?id=533","指南链接")</f>
        <v>指南链接</v>
      </c>
    </row>
    <row r="270" spans="1:8" ht="132">
      <c r="A270" s="12" t="s">
        <v>118</v>
      </c>
      <c r="B270" s="1" t="s">
        <v>12</v>
      </c>
      <c r="C270" s="4" t="s">
        <v>125</v>
      </c>
      <c r="D270" s="2">
        <v>60</v>
      </c>
      <c r="E270" s="1" t="s">
        <v>124</v>
      </c>
      <c r="F270" s="1" t="s">
        <v>124</v>
      </c>
      <c r="G270" s="1" t="s">
        <v>2540</v>
      </c>
      <c r="H270" s="1" t="str">
        <f>HYPERLINK("http://123.57.250.226/ProfessionalProjectWebsite/html/projectDetail.html?id=533","指南链接")</f>
        <v>指南链接</v>
      </c>
    </row>
    <row r="271" spans="1:8" ht="84">
      <c r="A271" s="13" t="s">
        <v>1918</v>
      </c>
      <c r="B271" s="1" t="s">
        <v>8</v>
      </c>
      <c r="C271" s="4" t="s">
        <v>1919</v>
      </c>
      <c r="D271" s="2">
        <v>30</v>
      </c>
      <c r="E271" s="1" t="s">
        <v>1920</v>
      </c>
      <c r="F271" s="1" t="s">
        <v>1921</v>
      </c>
      <c r="G271" s="1" t="s">
        <v>2540</v>
      </c>
      <c r="H271" s="1" t="str">
        <f>HYPERLINK("http://123.57.250.226/ProfessionalProjectWebsite/html/projectDetail.html?id=927","指南链接")</f>
        <v>指南链接</v>
      </c>
    </row>
    <row r="272" spans="1:8" ht="84">
      <c r="A272" s="11" t="s">
        <v>1918</v>
      </c>
      <c r="B272" s="1" t="s">
        <v>11</v>
      </c>
      <c r="C272" s="4" t="s">
        <v>2685</v>
      </c>
      <c r="D272" s="2">
        <v>10</v>
      </c>
      <c r="E272" s="1" t="s">
        <v>1920</v>
      </c>
      <c r="F272" s="1" t="s">
        <v>1920</v>
      </c>
      <c r="G272" s="1" t="s">
        <v>2540</v>
      </c>
      <c r="H272" s="1" t="str">
        <f>HYPERLINK("http://123.57.250.226/ProfessionalProjectWebsite/html/projectDetail.html?id=927","指南链接")</f>
        <v>指南链接</v>
      </c>
    </row>
    <row r="273" spans="1:8" ht="84">
      <c r="A273" s="11" t="s">
        <v>1918</v>
      </c>
      <c r="B273" s="1" t="s">
        <v>12</v>
      </c>
      <c r="C273" s="4" t="s">
        <v>1922</v>
      </c>
      <c r="D273" s="2">
        <v>50</v>
      </c>
      <c r="E273" s="1" t="s">
        <v>1920</v>
      </c>
      <c r="F273" s="1" t="s">
        <v>1920</v>
      </c>
      <c r="G273" s="1" t="s">
        <v>2540</v>
      </c>
      <c r="H273" s="1" t="str">
        <f>HYPERLINK("http://123.57.250.226/ProfessionalProjectWebsite/html/projectDetail.html?id=927","指南链接")</f>
        <v>指南链接</v>
      </c>
    </row>
    <row r="274" spans="1:8" ht="84">
      <c r="A274" s="12" t="s">
        <v>1918</v>
      </c>
      <c r="B274" s="1" t="s">
        <v>12</v>
      </c>
      <c r="C274" s="4" t="s">
        <v>1923</v>
      </c>
      <c r="D274" s="2">
        <v>10</v>
      </c>
      <c r="E274" s="1" t="s">
        <v>1920</v>
      </c>
      <c r="F274" s="1" t="s">
        <v>1920</v>
      </c>
      <c r="G274" s="1" t="s">
        <v>2540</v>
      </c>
      <c r="H274" s="1" t="str">
        <f>HYPERLINK("http://123.57.250.226/ProfessionalProjectWebsite/html/projectDetail.html?id=927","指南链接")</f>
        <v>指南链接</v>
      </c>
    </row>
    <row r="275" spans="1:8" ht="120">
      <c r="A275" s="13" t="s">
        <v>1525</v>
      </c>
      <c r="B275" s="1" t="s">
        <v>8</v>
      </c>
      <c r="C275" s="4" t="s">
        <v>2730</v>
      </c>
      <c r="D275" s="2">
        <v>3</v>
      </c>
      <c r="E275" s="1" t="s">
        <v>1526</v>
      </c>
      <c r="F275" s="1" t="s">
        <v>1527</v>
      </c>
      <c r="G275" s="1" t="s">
        <v>2540</v>
      </c>
      <c r="H275" s="1" t="str">
        <f>HYPERLINK("http://123.57.250.226/ProfessionalProjectWebsite/html/projectDetail.html?id=843","指南链接")</f>
        <v>指南链接</v>
      </c>
    </row>
    <row r="276" spans="1:8" ht="108">
      <c r="A276" s="11" t="s">
        <v>1525</v>
      </c>
      <c r="B276" s="1" t="s">
        <v>11</v>
      </c>
      <c r="C276" s="4" t="s">
        <v>1528</v>
      </c>
      <c r="D276" s="2">
        <v>1</v>
      </c>
      <c r="E276" s="1" t="s">
        <v>1528</v>
      </c>
      <c r="F276" s="1" t="s">
        <v>1529</v>
      </c>
      <c r="G276" s="1" t="s">
        <v>2540</v>
      </c>
      <c r="H276" s="1" t="str">
        <f>HYPERLINK("http://123.57.250.226/ProfessionalProjectWebsite/html/projectDetail.html?id=843","指南链接")</f>
        <v>指南链接</v>
      </c>
    </row>
    <row r="277" spans="1:8" ht="96">
      <c r="A277" s="12" t="s">
        <v>1525</v>
      </c>
      <c r="B277" s="1" t="s">
        <v>12</v>
      </c>
      <c r="C277" s="4" t="s">
        <v>1530</v>
      </c>
      <c r="D277" s="2">
        <v>5</v>
      </c>
      <c r="E277" s="1" t="s">
        <v>1531</v>
      </c>
      <c r="F277" s="1" t="s">
        <v>1532</v>
      </c>
      <c r="G277" s="1" t="s">
        <v>2540</v>
      </c>
      <c r="H277" s="1" t="str">
        <f>HYPERLINK("http://123.57.250.226/ProfessionalProjectWebsite/html/projectDetail.html?id=843","指南链接")</f>
        <v>指南链接</v>
      </c>
    </row>
    <row r="278" spans="1:8" ht="84">
      <c r="A278" s="13" t="s">
        <v>301</v>
      </c>
      <c r="B278" s="1" t="s">
        <v>8</v>
      </c>
      <c r="C278" s="4" t="s">
        <v>302</v>
      </c>
      <c r="D278" s="2">
        <v>5</v>
      </c>
      <c r="E278" s="1" t="s">
        <v>303</v>
      </c>
      <c r="F278" s="1" t="s">
        <v>304</v>
      </c>
      <c r="G278" s="1" t="s">
        <v>2540</v>
      </c>
      <c r="H278" s="1" t="str">
        <f>HYPERLINK("http://123.57.250.226/ProfessionalProjectWebsite/html/projectDetail.html?id=589","指南链接")</f>
        <v>指南链接</v>
      </c>
    </row>
    <row r="279" spans="1:8" ht="72">
      <c r="A279" s="11" t="s">
        <v>301</v>
      </c>
      <c r="B279" s="1" t="s">
        <v>12</v>
      </c>
      <c r="C279" s="4" t="s">
        <v>305</v>
      </c>
      <c r="D279" s="2">
        <v>5</v>
      </c>
      <c r="E279" s="1" t="s">
        <v>306</v>
      </c>
      <c r="F279" s="1" t="s">
        <v>5</v>
      </c>
      <c r="G279" s="1" t="s">
        <v>306</v>
      </c>
      <c r="H279" s="1" t="str">
        <f>HYPERLINK("http://123.57.250.226/ProfessionalProjectWebsite/html/projectDetail.html?id=589","指南链接")</f>
        <v>指南链接</v>
      </c>
    </row>
    <row r="280" spans="1:8" ht="60">
      <c r="A280" s="12" t="s">
        <v>301</v>
      </c>
      <c r="B280" s="1" t="s">
        <v>16</v>
      </c>
      <c r="C280" s="4" t="s">
        <v>307</v>
      </c>
      <c r="D280" s="2">
        <v>5</v>
      </c>
      <c r="E280" s="1" t="s">
        <v>308</v>
      </c>
      <c r="F280" s="1" t="s">
        <v>5</v>
      </c>
      <c r="G280" s="1" t="s">
        <v>308</v>
      </c>
      <c r="H280" s="1" t="str">
        <f>HYPERLINK("http://123.57.250.226/ProfessionalProjectWebsite/html/projectDetail.html?id=589","指南链接")</f>
        <v>指南链接</v>
      </c>
    </row>
    <row r="281" spans="1:8" ht="96">
      <c r="A281" s="13" t="s">
        <v>604</v>
      </c>
      <c r="B281" s="1" t="s">
        <v>6</v>
      </c>
      <c r="C281" s="4" t="s">
        <v>2731</v>
      </c>
      <c r="D281" s="2">
        <v>20</v>
      </c>
      <c r="E281" s="1" t="s">
        <v>605</v>
      </c>
      <c r="F281" s="1" t="s">
        <v>606</v>
      </c>
      <c r="G281" s="1" t="s">
        <v>2540</v>
      </c>
      <c r="H281" s="1" t="str">
        <f>HYPERLINK("http://123.57.250.226/ProfessionalProjectWebsite/html/projectDetail.html?id=637","指南链接")</f>
        <v>指南链接</v>
      </c>
    </row>
    <row r="282" spans="1:8" ht="108">
      <c r="A282" s="11" t="s">
        <v>604</v>
      </c>
      <c r="B282" s="1" t="s">
        <v>8</v>
      </c>
      <c r="C282" s="4" t="s">
        <v>2568</v>
      </c>
      <c r="D282" s="2">
        <v>20</v>
      </c>
      <c r="E282" s="1" t="s">
        <v>607</v>
      </c>
      <c r="F282" s="1" t="s">
        <v>607</v>
      </c>
      <c r="G282" s="1" t="s">
        <v>2540</v>
      </c>
      <c r="H282" s="1" t="str">
        <f>HYPERLINK("http://123.57.250.226/ProfessionalProjectWebsite/html/projectDetail.html?id=637","指南链接")</f>
        <v>指南链接</v>
      </c>
    </row>
    <row r="283" spans="1:8" ht="72">
      <c r="A283" s="12" t="s">
        <v>604</v>
      </c>
      <c r="B283" s="1" t="s">
        <v>14</v>
      </c>
      <c r="C283" s="4" t="s">
        <v>2569</v>
      </c>
      <c r="D283" s="2">
        <v>20</v>
      </c>
      <c r="E283" s="1" t="s">
        <v>608</v>
      </c>
      <c r="F283" s="1" t="s">
        <v>609</v>
      </c>
      <c r="G283" s="1" t="s">
        <v>2540</v>
      </c>
      <c r="H283" s="1" t="str">
        <f>HYPERLINK("http://123.57.250.226/ProfessionalProjectWebsite/html/projectDetail.html?id=637","指南链接")</f>
        <v>指南链接</v>
      </c>
    </row>
    <row r="284" spans="1:8" ht="96">
      <c r="A284" s="13" t="s">
        <v>1471</v>
      </c>
      <c r="B284" s="1" t="s">
        <v>6</v>
      </c>
      <c r="C284" s="4" t="s">
        <v>1472</v>
      </c>
      <c r="D284" s="2">
        <v>6</v>
      </c>
      <c r="E284" s="1" t="s">
        <v>1473</v>
      </c>
      <c r="F284" s="1" t="s">
        <v>1473</v>
      </c>
      <c r="G284" s="1" t="s">
        <v>2540</v>
      </c>
      <c r="H284" s="1" t="str">
        <f>HYPERLINK("http://123.57.250.226/ProfessionalProjectWebsite/html/projectDetail.html?id=837","指南链接")</f>
        <v>指南链接</v>
      </c>
    </row>
    <row r="285" spans="1:8" ht="84">
      <c r="A285" s="11" t="s">
        <v>1471</v>
      </c>
      <c r="B285" s="1" t="s">
        <v>11</v>
      </c>
      <c r="C285" s="4" t="s">
        <v>1474</v>
      </c>
      <c r="D285" s="2">
        <v>20</v>
      </c>
      <c r="E285" s="1" t="s">
        <v>1473</v>
      </c>
      <c r="F285" s="1" t="s">
        <v>1473</v>
      </c>
      <c r="G285" s="1" t="s">
        <v>2540</v>
      </c>
      <c r="H285" s="1" t="str">
        <f>HYPERLINK("http://123.57.250.226/ProfessionalProjectWebsite/html/projectDetail.html?id=837","指南链接")</f>
        <v>指南链接</v>
      </c>
    </row>
    <row r="286" spans="1:8" ht="84">
      <c r="A286" s="12" t="s">
        <v>1471</v>
      </c>
      <c r="B286" s="1" t="s">
        <v>12</v>
      </c>
      <c r="C286" s="4" t="s">
        <v>1475</v>
      </c>
      <c r="D286" s="2">
        <v>10</v>
      </c>
      <c r="E286" s="1" t="s">
        <v>1473</v>
      </c>
      <c r="F286" s="1" t="s">
        <v>1473</v>
      </c>
      <c r="G286" s="1" t="s">
        <v>2540</v>
      </c>
      <c r="H286" s="1" t="str">
        <f>HYPERLINK("http://123.57.250.226/ProfessionalProjectWebsite/html/projectDetail.html?id=837","指南链接")</f>
        <v>指南链接</v>
      </c>
    </row>
    <row r="287" spans="1:8" ht="120">
      <c r="A287" s="13" t="s">
        <v>1560</v>
      </c>
      <c r="B287" s="1" t="s">
        <v>6</v>
      </c>
      <c r="C287" s="4" t="s">
        <v>1561</v>
      </c>
      <c r="D287" s="2">
        <v>2</v>
      </c>
      <c r="E287" s="1" t="s">
        <v>1562</v>
      </c>
      <c r="F287" s="1" t="s">
        <v>1562</v>
      </c>
      <c r="G287" s="1" t="s">
        <v>2540</v>
      </c>
      <c r="H287" s="1" t="str">
        <f>HYPERLINK("http://123.57.250.226/ProfessionalProjectWebsite/html/projectDetail.html?id=850","指南链接")</f>
        <v>指南链接</v>
      </c>
    </row>
    <row r="288" spans="1:8" ht="108">
      <c r="A288" s="11" t="s">
        <v>1560</v>
      </c>
      <c r="B288" s="1" t="s">
        <v>8</v>
      </c>
      <c r="C288" s="4" t="s">
        <v>1563</v>
      </c>
      <c r="D288" s="2">
        <v>2</v>
      </c>
      <c r="E288" s="1" t="s">
        <v>1562</v>
      </c>
      <c r="F288" s="1" t="s">
        <v>1562</v>
      </c>
      <c r="G288" s="1" t="s">
        <v>2540</v>
      </c>
      <c r="H288" s="1" t="str">
        <f>HYPERLINK("http://123.57.250.226/ProfessionalProjectWebsite/html/projectDetail.html?id=850","指南链接")</f>
        <v>指南链接</v>
      </c>
    </row>
    <row r="289" spans="1:8" ht="96">
      <c r="A289" s="12" t="s">
        <v>1560</v>
      </c>
      <c r="B289" s="1" t="s">
        <v>14</v>
      </c>
      <c r="C289" s="4" t="s">
        <v>1564</v>
      </c>
      <c r="D289" s="2">
        <v>2</v>
      </c>
      <c r="E289" s="1" t="s">
        <v>1562</v>
      </c>
      <c r="F289" s="1" t="s">
        <v>1562</v>
      </c>
      <c r="G289" s="1" t="s">
        <v>1562</v>
      </c>
      <c r="H289" s="1" t="str">
        <f>HYPERLINK("http://123.57.250.226/ProfessionalProjectWebsite/html/projectDetail.html?id=850","指南链接")</f>
        <v>指南链接</v>
      </c>
    </row>
    <row r="290" spans="1:8" ht="96">
      <c r="A290" s="13" t="s">
        <v>320</v>
      </c>
      <c r="B290" s="1" t="s">
        <v>8</v>
      </c>
      <c r="C290" s="4" t="s">
        <v>2686</v>
      </c>
      <c r="D290" s="2">
        <v>20</v>
      </c>
      <c r="E290" s="1" t="s">
        <v>321</v>
      </c>
      <c r="F290" s="1" t="s">
        <v>321</v>
      </c>
      <c r="G290" s="1" t="s">
        <v>2540</v>
      </c>
      <c r="H290" s="1" t="str">
        <f>HYPERLINK("http://123.57.250.226/ProfessionalProjectWebsite/html/projectDetail.html?id=591","指南链接")</f>
        <v>指南链接</v>
      </c>
    </row>
    <row r="291" spans="1:8" ht="72">
      <c r="A291" s="11" t="s">
        <v>320</v>
      </c>
      <c r="B291" s="1" t="s">
        <v>11</v>
      </c>
      <c r="C291" s="4" t="s">
        <v>322</v>
      </c>
      <c r="D291" s="2">
        <v>50</v>
      </c>
      <c r="E291" s="1" t="s">
        <v>321</v>
      </c>
      <c r="F291" s="1" t="s">
        <v>321</v>
      </c>
      <c r="G291" s="1" t="s">
        <v>2540</v>
      </c>
      <c r="H291" s="1" t="str">
        <f>HYPERLINK("http://123.57.250.226/ProfessionalProjectWebsite/html/projectDetail.html?id=591","指南链接")</f>
        <v>指南链接</v>
      </c>
    </row>
    <row r="292" spans="1:8" ht="96">
      <c r="A292" s="12" t="s">
        <v>320</v>
      </c>
      <c r="B292" s="1" t="s">
        <v>12</v>
      </c>
      <c r="C292" s="4" t="s">
        <v>323</v>
      </c>
      <c r="D292" s="2">
        <v>60</v>
      </c>
      <c r="E292" s="1" t="s">
        <v>321</v>
      </c>
      <c r="F292" s="1" t="s">
        <v>321</v>
      </c>
      <c r="G292" s="1" t="s">
        <v>2540</v>
      </c>
      <c r="H292" s="1" t="str">
        <f>HYPERLINK("http://123.57.250.226/ProfessionalProjectWebsite/html/projectDetail.html?id=591","指南链接")</f>
        <v>指南链接</v>
      </c>
    </row>
    <row r="293" spans="1:8" ht="108">
      <c r="A293" s="13" t="s">
        <v>1044</v>
      </c>
      <c r="B293" s="1" t="s">
        <v>6</v>
      </c>
      <c r="C293" s="4" t="s">
        <v>1045</v>
      </c>
      <c r="D293" s="2">
        <v>5</v>
      </c>
      <c r="E293" s="1" t="s">
        <v>1046</v>
      </c>
      <c r="F293" s="1" t="s">
        <v>1047</v>
      </c>
      <c r="G293" s="1" t="s">
        <v>2540</v>
      </c>
      <c r="H293" s="1" t="str">
        <f>HYPERLINK("http://123.57.250.226/ProfessionalProjectWebsite/html/projectDetail.html?id=717","指南链接")</f>
        <v>指南链接</v>
      </c>
    </row>
    <row r="294" spans="1:8" ht="108">
      <c r="A294" s="11" t="s">
        <v>1044</v>
      </c>
      <c r="B294" s="1" t="s">
        <v>8</v>
      </c>
      <c r="C294" s="4" t="s">
        <v>1048</v>
      </c>
      <c r="D294" s="2">
        <v>5</v>
      </c>
      <c r="E294" s="1" t="s">
        <v>1046</v>
      </c>
      <c r="F294" s="1" t="s">
        <v>1047</v>
      </c>
      <c r="G294" s="1" t="s">
        <v>2540</v>
      </c>
      <c r="H294" s="1" t="str">
        <f>HYPERLINK("http://123.57.250.226/ProfessionalProjectWebsite/html/projectDetail.html?id=717","指南链接")</f>
        <v>指南链接</v>
      </c>
    </row>
    <row r="295" spans="1:8" ht="108">
      <c r="A295" s="11" t="s">
        <v>1044</v>
      </c>
      <c r="B295" s="1" t="s">
        <v>11</v>
      </c>
      <c r="C295" s="4" t="s">
        <v>1049</v>
      </c>
      <c r="D295" s="2">
        <v>5</v>
      </c>
      <c r="E295" s="1" t="s">
        <v>1046</v>
      </c>
      <c r="F295" s="1" t="s">
        <v>1047</v>
      </c>
      <c r="G295" s="1" t="s">
        <v>2540</v>
      </c>
      <c r="H295" s="1" t="str">
        <f>HYPERLINK("http://123.57.250.226/ProfessionalProjectWebsite/html/projectDetail.html?id=717","指南链接")</f>
        <v>指南链接</v>
      </c>
    </row>
    <row r="296" spans="1:8" ht="108">
      <c r="A296" s="11" t="s">
        <v>1044</v>
      </c>
      <c r="B296" s="1" t="s">
        <v>12</v>
      </c>
      <c r="C296" s="4" t="s">
        <v>1050</v>
      </c>
      <c r="D296" s="2">
        <v>5</v>
      </c>
      <c r="E296" s="1" t="s">
        <v>1046</v>
      </c>
      <c r="F296" s="1" t="s">
        <v>1047</v>
      </c>
      <c r="G296" s="1" t="s">
        <v>2540</v>
      </c>
      <c r="H296" s="1" t="str">
        <f>HYPERLINK("http://123.57.250.226/ProfessionalProjectWebsite/html/projectDetail.html?id=717","指南链接")</f>
        <v>指南链接</v>
      </c>
    </row>
    <row r="297" spans="1:8" ht="108">
      <c r="A297" s="12" t="s">
        <v>1044</v>
      </c>
      <c r="B297" s="1" t="s">
        <v>14</v>
      </c>
      <c r="C297" s="4" t="s">
        <v>2732</v>
      </c>
      <c r="D297" s="2">
        <v>5</v>
      </c>
      <c r="E297" s="1" t="s">
        <v>1046</v>
      </c>
      <c r="F297" s="1" t="s">
        <v>1047</v>
      </c>
      <c r="G297" s="1" t="s">
        <v>2540</v>
      </c>
      <c r="H297" s="1" t="str">
        <f>HYPERLINK("http://123.57.250.226/ProfessionalProjectWebsite/html/projectDetail.html?id=717","指南链接")</f>
        <v>指南链接</v>
      </c>
    </row>
    <row r="298" spans="1:8" ht="96">
      <c r="A298" s="13" t="s">
        <v>443</v>
      </c>
      <c r="B298" s="1" t="s">
        <v>6</v>
      </c>
      <c r="C298" s="4" t="s">
        <v>444</v>
      </c>
      <c r="D298" s="2">
        <v>5</v>
      </c>
      <c r="E298" s="1" t="s">
        <v>445</v>
      </c>
      <c r="F298" s="1" t="s">
        <v>445</v>
      </c>
      <c r="G298" s="1" t="s">
        <v>2540</v>
      </c>
      <c r="H298" s="1" t="str">
        <f>HYPERLINK("http://123.57.250.226/ProfessionalProjectWebsite/html/projectDetail.html?id=607","指南链接")</f>
        <v>指南链接</v>
      </c>
    </row>
    <row r="299" spans="1:8" ht="84">
      <c r="A299" s="11" t="s">
        <v>443</v>
      </c>
      <c r="B299" s="1" t="s">
        <v>8</v>
      </c>
      <c r="C299" s="4" t="s">
        <v>446</v>
      </c>
      <c r="D299" s="2">
        <v>5</v>
      </c>
      <c r="E299" s="1" t="s">
        <v>447</v>
      </c>
      <c r="F299" s="1" t="s">
        <v>447</v>
      </c>
      <c r="G299" s="1" t="s">
        <v>2540</v>
      </c>
      <c r="H299" s="1" t="str">
        <f>HYPERLINK("http://123.57.250.226/ProfessionalProjectWebsite/html/projectDetail.html?id=607","指南链接")</f>
        <v>指南链接</v>
      </c>
    </row>
    <row r="300" spans="1:8" ht="84">
      <c r="A300" s="11" t="s">
        <v>443</v>
      </c>
      <c r="B300" s="1" t="s">
        <v>12</v>
      </c>
      <c r="C300" s="4" t="s">
        <v>448</v>
      </c>
      <c r="D300" s="2">
        <v>10</v>
      </c>
      <c r="E300" s="1" t="s">
        <v>449</v>
      </c>
      <c r="F300" s="1" t="s">
        <v>450</v>
      </c>
      <c r="G300" s="1" t="s">
        <v>2540</v>
      </c>
      <c r="H300" s="1" t="str">
        <f>HYPERLINK("http://123.57.250.226/ProfessionalProjectWebsite/html/projectDetail.html?id=607","指南链接")</f>
        <v>指南链接</v>
      </c>
    </row>
    <row r="301" spans="1:8" ht="36">
      <c r="A301" s="12" t="s">
        <v>443</v>
      </c>
      <c r="B301" s="1" t="s">
        <v>14</v>
      </c>
      <c r="C301" s="4" t="s">
        <v>115</v>
      </c>
      <c r="D301" s="2">
        <v>5</v>
      </c>
      <c r="E301" s="1" t="s">
        <v>451</v>
      </c>
      <c r="F301" s="1" t="s">
        <v>239</v>
      </c>
      <c r="G301" s="1" t="s">
        <v>2540</v>
      </c>
      <c r="H301" s="1" t="str">
        <f>HYPERLINK("http://123.57.250.226/ProfessionalProjectWebsite/html/projectDetail.html?id=607","指南链接")</f>
        <v>指南链接</v>
      </c>
    </row>
    <row r="302" spans="1:8" ht="60">
      <c r="A302" s="13" t="s">
        <v>1793</v>
      </c>
      <c r="B302" s="1" t="s">
        <v>8</v>
      </c>
      <c r="C302" s="4" t="s">
        <v>1794</v>
      </c>
      <c r="D302" s="2">
        <v>3</v>
      </c>
      <c r="E302" s="1" t="s">
        <v>1795</v>
      </c>
      <c r="F302" s="1" t="s">
        <v>1796</v>
      </c>
      <c r="G302" s="1" t="s">
        <v>2540</v>
      </c>
      <c r="H302" s="1" t="str">
        <f>HYPERLINK("http://123.57.250.226/ProfessionalProjectWebsite/html/projectDetail.html?id=895","指南链接")</f>
        <v>指南链接</v>
      </c>
    </row>
    <row r="303" spans="1:8" ht="60">
      <c r="A303" s="11" t="s">
        <v>1793</v>
      </c>
      <c r="B303" s="1" t="s">
        <v>11</v>
      </c>
      <c r="C303" s="4" t="s">
        <v>1797</v>
      </c>
      <c r="D303" s="2">
        <v>5</v>
      </c>
      <c r="E303" s="1" t="s">
        <v>1798</v>
      </c>
      <c r="F303" s="1" t="s">
        <v>1799</v>
      </c>
      <c r="G303" s="1" t="s">
        <v>2540</v>
      </c>
      <c r="H303" s="1" t="str">
        <f>HYPERLINK("http://123.57.250.226/ProfessionalProjectWebsite/html/projectDetail.html?id=895","指南链接")</f>
        <v>指南链接</v>
      </c>
    </row>
    <row r="304" spans="1:8" ht="84">
      <c r="A304" s="12" t="s">
        <v>1793</v>
      </c>
      <c r="B304" s="1" t="s">
        <v>12</v>
      </c>
      <c r="C304" s="4" t="s">
        <v>1800</v>
      </c>
      <c r="D304" s="2">
        <v>7</v>
      </c>
      <c r="E304" s="1" t="s">
        <v>1801</v>
      </c>
      <c r="F304" s="1" t="s">
        <v>1799</v>
      </c>
      <c r="G304" s="1" t="s">
        <v>2540</v>
      </c>
      <c r="H304" s="1" t="str">
        <f>HYPERLINK("http://123.57.250.226/ProfessionalProjectWebsite/html/projectDetail.html?id=895","指南链接")</f>
        <v>指南链接</v>
      </c>
    </row>
    <row r="305" spans="1:8" ht="96">
      <c r="A305" s="13" t="s">
        <v>2235</v>
      </c>
      <c r="B305" s="1" t="s">
        <v>6</v>
      </c>
      <c r="C305" s="4" t="s">
        <v>2236</v>
      </c>
      <c r="D305" s="2">
        <v>10</v>
      </c>
      <c r="E305" s="1" t="s">
        <v>2237</v>
      </c>
      <c r="F305" s="1" t="s">
        <v>2237</v>
      </c>
      <c r="G305" s="1" t="s">
        <v>2540</v>
      </c>
      <c r="H305" s="1" t="str">
        <f>HYPERLINK("http://123.57.250.226/ProfessionalProjectWebsite/html/projectDetail.html?id=994","指南链接")</f>
        <v>指南链接</v>
      </c>
    </row>
    <row r="306" spans="1:8" ht="60">
      <c r="A306" s="11" t="s">
        <v>2235</v>
      </c>
      <c r="B306" s="1" t="s">
        <v>8</v>
      </c>
      <c r="C306" s="4" t="s">
        <v>2238</v>
      </c>
      <c r="D306" s="2">
        <v>10</v>
      </c>
      <c r="E306" s="1" t="s">
        <v>2237</v>
      </c>
      <c r="F306" s="1" t="s">
        <v>2237</v>
      </c>
      <c r="G306" s="1" t="s">
        <v>2540</v>
      </c>
      <c r="H306" s="1" t="str">
        <f>HYPERLINK("http://123.57.250.226/ProfessionalProjectWebsite/html/projectDetail.html?id=994","指南链接")</f>
        <v>指南链接</v>
      </c>
    </row>
    <row r="307" spans="1:8" ht="60">
      <c r="A307" s="11" t="s">
        <v>2235</v>
      </c>
      <c r="B307" s="1" t="s">
        <v>11</v>
      </c>
      <c r="C307" s="4" t="s">
        <v>2239</v>
      </c>
      <c r="D307" s="2">
        <v>10</v>
      </c>
      <c r="E307" s="1" t="s">
        <v>2237</v>
      </c>
      <c r="F307" s="1" t="s">
        <v>2237</v>
      </c>
      <c r="G307" s="1" t="s">
        <v>2540</v>
      </c>
      <c r="H307" s="1" t="str">
        <f>HYPERLINK("http://123.57.250.226/ProfessionalProjectWebsite/html/projectDetail.html?id=994","指南链接")</f>
        <v>指南链接</v>
      </c>
    </row>
    <row r="308" spans="1:8" ht="72">
      <c r="A308" s="11" t="s">
        <v>2235</v>
      </c>
      <c r="B308" s="1" t="s">
        <v>12</v>
      </c>
      <c r="C308" s="4" t="s">
        <v>2240</v>
      </c>
      <c r="D308" s="2">
        <v>10</v>
      </c>
      <c r="E308" s="1" t="s">
        <v>2237</v>
      </c>
      <c r="F308" s="1" t="s">
        <v>2237</v>
      </c>
      <c r="G308" s="1" t="s">
        <v>2540</v>
      </c>
      <c r="H308" s="1" t="str">
        <f>HYPERLINK("http://123.57.250.226/ProfessionalProjectWebsite/html/projectDetail.html?id=994","指南链接")</f>
        <v>指南链接</v>
      </c>
    </row>
    <row r="309" spans="1:8" ht="60">
      <c r="A309" s="12" t="s">
        <v>2235</v>
      </c>
      <c r="B309" s="1" t="s">
        <v>14</v>
      </c>
      <c r="C309" s="4" t="s">
        <v>2241</v>
      </c>
      <c r="D309" s="2">
        <v>10</v>
      </c>
      <c r="E309" s="1" t="s">
        <v>2237</v>
      </c>
      <c r="F309" s="1" t="s">
        <v>2237</v>
      </c>
      <c r="G309" s="1" t="s">
        <v>2540</v>
      </c>
      <c r="H309" s="1" t="str">
        <f>HYPERLINK("http://123.57.250.226/ProfessionalProjectWebsite/html/projectDetail.html?id=994","指南链接")</f>
        <v>指南链接</v>
      </c>
    </row>
    <row r="310" spans="1:8" ht="84">
      <c r="A310" s="13" t="s">
        <v>2445</v>
      </c>
      <c r="B310" s="1" t="s">
        <v>6</v>
      </c>
      <c r="C310" s="4" t="s">
        <v>2446</v>
      </c>
      <c r="D310" s="2">
        <v>20</v>
      </c>
      <c r="E310" s="1" t="s">
        <v>2447</v>
      </c>
      <c r="F310" s="1" t="s">
        <v>2447</v>
      </c>
      <c r="G310" s="1" t="s">
        <v>2540</v>
      </c>
      <c r="H310" s="1" t="str">
        <f>HYPERLINK("http://123.57.250.226/ProfessionalProjectWebsite/html/projectDetail.html?id=1041","指南链接")</f>
        <v>指南链接</v>
      </c>
    </row>
    <row r="311" spans="1:8" ht="72">
      <c r="A311" s="11" t="s">
        <v>2445</v>
      </c>
      <c r="B311" s="1" t="s">
        <v>8</v>
      </c>
      <c r="C311" s="4" t="s">
        <v>2448</v>
      </c>
      <c r="D311" s="2">
        <v>20</v>
      </c>
      <c r="E311" s="1" t="s">
        <v>77</v>
      </c>
      <c r="F311" s="1" t="s">
        <v>77</v>
      </c>
      <c r="G311" s="1" t="s">
        <v>2540</v>
      </c>
      <c r="H311" s="1" t="str">
        <f>HYPERLINK("http://123.57.250.226/ProfessionalProjectWebsite/html/projectDetail.html?id=1041","指南链接")</f>
        <v>指南链接</v>
      </c>
    </row>
    <row r="312" spans="1:8" ht="60">
      <c r="A312" s="12" t="s">
        <v>2445</v>
      </c>
      <c r="B312" s="1" t="s">
        <v>12</v>
      </c>
      <c r="C312" s="4" t="s">
        <v>2449</v>
      </c>
      <c r="D312" s="2">
        <v>20</v>
      </c>
      <c r="E312" s="1" t="s">
        <v>2450</v>
      </c>
      <c r="F312" s="1" t="s">
        <v>2450</v>
      </c>
      <c r="G312" s="1" t="s">
        <v>2540</v>
      </c>
      <c r="H312" s="1" t="str">
        <f>HYPERLINK("http://123.57.250.226/ProfessionalProjectWebsite/html/projectDetail.html?id=1041","指南链接")</f>
        <v>指南链接</v>
      </c>
    </row>
    <row r="313" spans="1:8" ht="72">
      <c r="A313" s="13" t="s">
        <v>565</v>
      </c>
      <c r="B313" s="1" t="s">
        <v>8</v>
      </c>
      <c r="C313" s="4" t="s">
        <v>566</v>
      </c>
      <c r="D313" s="2">
        <v>6</v>
      </c>
      <c r="E313" s="1" t="s">
        <v>567</v>
      </c>
      <c r="F313" s="1" t="s">
        <v>568</v>
      </c>
      <c r="G313" s="1" t="s">
        <v>2540</v>
      </c>
      <c r="H313" s="1" t="str">
        <f>HYPERLINK("http://123.57.250.226/ProfessionalProjectWebsite/html/projectDetail.html?id=628","指南链接")</f>
        <v>指南链接</v>
      </c>
    </row>
    <row r="314" spans="1:8" ht="96">
      <c r="A314" s="11" t="s">
        <v>565</v>
      </c>
      <c r="B314" s="1" t="s">
        <v>11</v>
      </c>
      <c r="C314" s="4" t="s">
        <v>569</v>
      </c>
      <c r="D314" s="2">
        <v>3</v>
      </c>
      <c r="E314" s="1" t="s">
        <v>570</v>
      </c>
      <c r="F314" s="1" t="s">
        <v>570</v>
      </c>
      <c r="G314" s="1" t="s">
        <v>2540</v>
      </c>
      <c r="H314" s="1" t="str">
        <f>HYPERLINK("http://123.57.250.226/ProfessionalProjectWebsite/html/projectDetail.html?id=628","指南链接")</f>
        <v>指南链接</v>
      </c>
    </row>
    <row r="315" spans="1:8" ht="108">
      <c r="A315" s="12" t="s">
        <v>565</v>
      </c>
      <c r="B315" s="1" t="s">
        <v>12</v>
      </c>
      <c r="C315" s="4" t="s">
        <v>571</v>
      </c>
      <c r="D315" s="2">
        <v>3</v>
      </c>
      <c r="E315" s="1" t="s">
        <v>567</v>
      </c>
      <c r="F315" s="1" t="s">
        <v>567</v>
      </c>
      <c r="G315" s="1" t="s">
        <v>2540</v>
      </c>
      <c r="H315" s="1" t="str">
        <f>HYPERLINK("http://123.57.250.226/ProfessionalProjectWebsite/html/projectDetail.html?id=628","指南链接")</f>
        <v>指南链接</v>
      </c>
    </row>
    <row r="316" spans="1:8" ht="72">
      <c r="A316" s="13" t="s">
        <v>647</v>
      </c>
      <c r="B316" s="1" t="s">
        <v>6</v>
      </c>
      <c r="C316" s="4" t="s">
        <v>648</v>
      </c>
      <c r="D316" s="2">
        <v>10</v>
      </c>
      <c r="E316" s="1" t="s">
        <v>649</v>
      </c>
      <c r="F316" s="1" t="s">
        <v>649</v>
      </c>
      <c r="G316" s="1" t="s">
        <v>2540</v>
      </c>
      <c r="H316" s="1" t="str">
        <f>HYPERLINK("http://123.57.250.226/ProfessionalProjectWebsite/html/projectDetail.html?id=646","指南链接")</f>
        <v>指南链接</v>
      </c>
    </row>
    <row r="317" spans="1:8" ht="96">
      <c r="A317" s="11" t="s">
        <v>647</v>
      </c>
      <c r="B317" s="1" t="s">
        <v>8</v>
      </c>
      <c r="C317" s="4" t="s">
        <v>650</v>
      </c>
      <c r="D317" s="2">
        <v>10</v>
      </c>
      <c r="E317" s="1" t="s">
        <v>649</v>
      </c>
      <c r="F317" s="1" t="s">
        <v>649</v>
      </c>
      <c r="G317" s="1" t="s">
        <v>2540</v>
      </c>
      <c r="H317" s="1" t="str">
        <f>HYPERLINK("http://123.57.250.226/ProfessionalProjectWebsite/html/projectDetail.html?id=646","指南链接")</f>
        <v>指南链接</v>
      </c>
    </row>
    <row r="318" spans="1:8" ht="72">
      <c r="A318" s="11" t="s">
        <v>647</v>
      </c>
      <c r="B318" s="1" t="s">
        <v>11</v>
      </c>
      <c r="C318" s="4" t="s">
        <v>651</v>
      </c>
      <c r="D318" s="2">
        <v>10</v>
      </c>
      <c r="E318" s="1" t="s">
        <v>649</v>
      </c>
      <c r="F318" s="1" t="s">
        <v>649</v>
      </c>
      <c r="G318" s="1" t="s">
        <v>2540</v>
      </c>
      <c r="H318" s="1" t="str">
        <f>HYPERLINK("http://123.57.250.226/ProfessionalProjectWebsite/html/projectDetail.html?id=646","指南链接")</f>
        <v>指南链接</v>
      </c>
    </row>
    <row r="319" spans="1:8" ht="84">
      <c r="A319" s="12" t="s">
        <v>647</v>
      </c>
      <c r="B319" s="1" t="s">
        <v>12</v>
      </c>
      <c r="C319" s="4" t="s">
        <v>652</v>
      </c>
      <c r="D319" s="2">
        <v>50</v>
      </c>
      <c r="E319" s="1" t="s">
        <v>649</v>
      </c>
      <c r="F319" s="1" t="s">
        <v>649</v>
      </c>
      <c r="G319" s="1" t="s">
        <v>2540</v>
      </c>
      <c r="H319" s="1" t="str">
        <f>HYPERLINK("http://123.57.250.226/ProfessionalProjectWebsite/html/projectDetail.html?id=646","指南链接")</f>
        <v>指南链接</v>
      </c>
    </row>
    <row r="320" spans="1:8" ht="108">
      <c r="A320" s="13" t="s">
        <v>2524</v>
      </c>
      <c r="B320" s="1" t="s">
        <v>6</v>
      </c>
      <c r="C320" s="4" t="s">
        <v>2525</v>
      </c>
      <c r="D320" s="2">
        <v>20</v>
      </c>
      <c r="E320" s="1" t="s">
        <v>2526</v>
      </c>
      <c r="F320" s="1" t="s">
        <v>2527</v>
      </c>
      <c r="G320" s="1" t="s">
        <v>2540</v>
      </c>
      <c r="H320" s="1" t="str">
        <f>HYPERLINK("http://123.57.250.226/ProfessionalProjectWebsite/html/projectDetail.html?id=1062","指南链接")</f>
        <v>指南链接</v>
      </c>
    </row>
    <row r="321" spans="1:8" ht="108">
      <c r="A321" s="11" t="s">
        <v>2524</v>
      </c>
      <c r="B321" s="1" t="s">
        <v>8</v>
      </c>
      <c r="C321" s="4" t="s">
        <v>2528</v>
      </c>
      <c r="D321" s="2">
        <v>30</v>
      </c>
      <c r="E321" s="1" t="s">
        <v>2526</v>
      </c>
      <c r="F321" s="1" t="s">
        <v>2527</v>
      </c>
      <c r="G321" s="1" t="s">
        <v>2540</v>
      </c>
      <c r="H321" s="1" t="str">
        <f>HYPERLINK("http://123.57.250.226/ProfessionalProjectWebsite/html/projectDetail.html?id=1062","指南链接")</f>
        <v>指南链接</v>
      </c>
    </row>
    <row r="322" spans="1:8" ht="108">
      <c r="A322" s="12" t="s">
        <v>2524</v>
      </c>
      <c r="B322" s="1" t="s">
        <v>12</v>
      </c>
      <c r="C322" s="4" t="s">
        <v>2529</v>
      </c>
      <c r="D322" s="2">
        <v>20</v>
      </c>
      <c r="E322" s="1" t="s">
        <v>2526</v>
      </c>
      <c r="F322" s="1" t="s">
        <v>2527</v>
      </c>
      <c r="G322" s="1" t="s">
        <v>2540</v>
      </c>
      <c r="H322" s="1" t="str">
        <f>HYPERLINK("http://123.57.250.226/ProfessionalProjectWebsite/html/projectDetail.html?id=1062","指南链接")</f>
        <v>指南链接</v>
      </c>
    </row>
    <row r="323" spans="1:8" ht="132">
      <c r="A323" s="13" t="s">
        <v>1118</v>
      </c>
      <c r="B323" s="1" t="s">
        <v>8</v>
      </c>
      <c r="C323" s="4" t="s">
        <v>1119</v>
      </c>
      <c r="D323" s="2">
        <v>15</v>
      </c>
      <c r="E323" s="1" t="s">
        <v>1120</v>
      </c>
      <c r="F323" s="1" t="s">
        <v>1120</v>
      </c>
      <c r="G323" s="1" t="s">
        <v>2540</v>
      </c>
      <c r="H323" s="1" t="str">
        <f>HYPERLINK("http://123.57.250.226/ProfessionalProjectWebsite/html/projectDetail.html?id=739","指南链接")</f>
        <v>指南链接</v>
      </c>
    </row>
    <row r="324" spans="1:8" ht="108">
      <c r="A324" s="11" t="s">
        <v>1118</v>
      </c>
      <c r="B324" s="1" t="s">
        <v>11</v>
      </c>
      <c r="C324" s="4" t="s">
        <v>1121</v>
      </c>
      <c r="D324" s="2">
        <v>20</v>
      </c>
      <c r="E324" s="1" t="s">
        <v>1122</v>
      </c>
      <c r="F324" s="1" t="s">
        <v>1122</v>
      </c>
      <c r="G324" s="1" t="s">
        <v>2540</v>
      </c>
      <c r="H324" s="1" t="str">
        <f>HYPERLINK("http://123.57.250.226/ProfessionalProjectWebsite/html/projectDetail.html?id=739","指南链接")</f>
        <v>指南链接</v>
      </c>
    </row>
    <row r="325" spans="1:8" ht="96">
      <c r="A325" s="11" t="s">
        <v>1118</v>
      </c>
      <c r="B325" s="1" t="s">
        <v>12</v>
      </c>
      <c r="C325" s="4" t="s">
        <v>1123</v>
      </c>
      <c r="D325" s="2">
        <v>50</v>
      </c>
      <c r="E325" s="1" t="s">
        <v>1124</v>
      </c>
      <c r="F325" s="1" t="s">
        <v>1124</v>
      </c>
      <c r="G325" s="1" t="s">
        <v>2540</v>
      </c>
      <c r="H325" s="1" t="str">
        <f>HYPERLINK("http://123.57.250.226/ProfessionalProjectWebsite/html/projectDetail.html?id=739","指南链接")</f>
        <v>指南链接</v>
      </c>
    </row>
    <row r="326" spans="1:8" ht="96">
      <c r="A326" s="12" t="s">
        <v>1118</v>
      </c>
      <c r="B326" s="1" t="s">
        <v>14</v>
      </c>
      <c r="C326" s="4" t="s">
        <v>1125</v>
      </c>
      <c r="D326" s="2">
        <v>10</v>
      </c>
      <c r="E326" s="1" t="s">
        <v>1126</v>
      </c>
      <c r="F326" s="1" t="s">
        <v>1126</v>
      </c>
      <c r="G326" s="1" t="s">
        <v>2540</v>
      </c>
      <c r="H326" s="1" t="str">
        <f>HYPERLINK("http://123.57.250.226/ProfessionalProjectWebsite/html/projectDetail.html?id=739","指南链接")</f>
        <v>指南链接</v>
      </c>
    </row>
    <row r="327" spans="1:8" ht="96">
      <c r="A327" s="13" t="s">
        <v>1896</v>
      </c>
      <c r="B327" s="1" t="s">
        <v>6</v>
      </c>
      <c r="C327" s="4" t="s">
        <v>1897</v>
      </c>
      <c r="D327" s="2">
        <v>3</v>
      </c>
      <c r="E327" s="1" t="s">
        <v>1898</v>
      </c>
      <c r="F327" s="1" t="s">
        <v>1899</v>
      </c>
      <c r="G327" s="1" t="s">
        <v>2540</v>
      </c>
      <c r="H327" s="1" t="str">
        <f>HYPERLINK("http://123.57.250.226/ProfessionalProjectWebsite/html/projectDetail.html?id=920","指南链接")</f>
        <v>指南链接</v>
      </c>
    </row>
    <row r="328" spans="1:8" ht="96">
      <c r="A328" s="11" t="s">
        <v>1896</v>
      </c>
      <c r="B328" s="1" t="s">
        <v>8</v>
      </c>
      <c r="C328" s="4" t="s">
        <v>1900</v>
      </c>
      <c r="D328" s="2">
        <v>15</v>
      </c>
      <c r="E328" s="1" t="s">
        <v>1898</v>
      </c>
      <c r="F328" s="1" t="s">
        <v>1899</v>
      </c>
      <c r="G328" s="1" t="s">
        <v>2540</v>
      </c>
      <c r="H328" s="1" t="str">
        <f>HYPERLINK("http://123.57.250.226/ProfessionalProjectWebsite/html/projectDetail.html?id=920","指南链接")</f>
        <v>指南链接</v>
      </c>
    </row>
    <row r="329" spans="1:8" ht="72">
      <c r="A329" s="11" t="s">
        <v>1896</v>
      </c>
      <c r="B329" s="1" t="s">
        <v>11</v>
      </c>
      <c r="C329" s="4" t="s">
        <v>1901</v>
      </c>
      <c r="D329" s="2">
        <v>30</v>
      </c>
      <c r="E329" s="1" t="s">
        <v>1902</v>
      </c>
      <c r="F329" s="1" t="s">
        <v>1899</v>
      </c>
      <c r="G329" s="1" t="s">
        <v>2540</v>
      </c>
      <c r="H329" s="1" t="str">
        <f>HYPERLINK("http://123.57.250.226/ProfessionalProjectWebsite/html/projectDetail.html?id=920","指南链接")</f>
        <v>指南链接</v>
      </c>
    </row>
    <row r="330" spans="1:8" ht="72">
      <c r="A330" s="12" t="s">
        <v>1896</v>
      </c>
      <c r="B330" s="1" t="s">
        <v>12</v>
      </c>
      <c r="C330" s="4" t="s">
        <v>1903</v>
      </c>
      <c r="D330" s="2">
        <v>30</v>
      </c>
      <c r="E330" s="1" t="s">
        <v>1904</v>
      </c>
      <c r="F330" s="1" t="s">
        <v>1899</v>
      </c>
      <c r="G330" s="1" t="s">
        <v>1899</v>
      </c>
      <c r="H330" s="1" t="str">
        <f>HYPERLINK("http://123.57.250.226/ProfessionalProjectWebsite/html/projectDetail.html?id=920","指南链接")</f>
        <v>指南链接</v>
      </c>
    </row>
    <row r="331" spans="1:8" ht="84">
      <c r="A331" s="13" t="s">
        <v>1950</v>
      </c>
      <c r="B331" s="1" t="s">
        <v>8</v>
      </c>
      <c r="C331" s="4" t="s">
        <v>1953</v>
      </c>
      <c r="D331" s="2">
        <v>12</v>
      </c>
      <c r="E331" s="1" t="s">
        <v>1952</v>
      </c>
      <c r="F331" s="1" t="s">
        <v>1952</v>
      </c>
      <c r="G331" s="1" t="s">
        <v>2540</v>
      </c>
      <c r="H331" s="1" t="str">
        <f>HYPERLINK("http://123.57.250.226/ProfessionalProjectWebsite/html/projectDetail.html?id=932","指南链接")</f>
        <v>指南链接</v>
      </c>
    </row>
    <row r="332" spans="1:8" ht="96">
      <c r="A332" s="12" t="s">
        <v>1950</v>
      </c>
      <c r="B332" s="1" t="s">
        <v>12</v>
      </c>
      <c r="C332" s="4" t="s">
        <v>1951</v>
      </c>
      <c r="D332" s="2">
        <v>6</v>
      </c>
      <c r="E332" s="1" t="s">
        <v>1952</v>
      </c>
      <c r="F332" s="1" t="s">
        <v>1952</v>
      </c>
      <c r="G332" s="1" t="s">
        <v>2540</v>
      </c>
      <c r="H332" s="1" t="str">
        <f>HYPERLINK("http://123.57.250.226/ProfessionalProjectWebsite/html/projectDetail.html?id=932","指南链接")</f>
        <v>指南链接</v>
      </c>
    </row>
    <row r="333" spans="1:8" ht="84">
      <c r="A333" s="13" t="s">
        <v>1613</v>
      </c>
      <c r="B333" s="1" t="s">
        <v>6</v>
      </c>
      <c r="C333" s="4" t="s">
        <v>1614</v>
      </c>
      <c r="D333" s="2">
        <v>20</v>
      </c>
      <c r="E333" s="1" t="s">
        <v>1615</v>
      </c>
      <c r="F333" s="1" t="s">
        <v>1615</v>
      </c>
      <c r="G333" s="1" t="s">
        <v>1615</v>
      </c>
      <c r="H333" s="1" t="str">
        <f>HYPERLINK("http://123.57.250.226/ProfessionalProjectWebsite/html/projectDetail.html?id=860","指南链接")</f>
        <v>指南链接</v>
      </c>
    </row>
    <row r="334" spans="1:8" ht="72">
      <c r="A334" s="11" t="s">
        <v>1613</v>
      </c>
      <c r="B334" s="1" t="s">
        <v>8</v>
      </c>
      <c r="C334" s="4" t="s">
        <v>1616</v>
      </c>
      <c r="D334" s="2">
        <v>20</v>
      </c>
      <c r="E334" s="1" t="s">
        <v>1615</v>
      </c>
      <c r="F334" s="1" t="s">
        <v>1615</v>
      </c>
      <c r="G334" s="1" t="s">
        <v>1615</v>
      </c>
      <c r="H334" s="1" t="str">
        <f>HYPERLINK("http://123.57.250.226/ProfessionalProjectWebsite/html/projectDetail.html?id=860","指南链接")</f>
        <v>指南链接</v>
      </c>
    </row>
    <row r="335" spans="1:8" ht="60">
      <c r="A335" s="11" t="s">
        <v>1613</v>
      </c>
      <c r="B335" s="1" t="s">
        <v>11</v>
      </c>
      <c r="C335" s="4" t="s">
        <v>1617</v>
      </c>
      <c r="D335" s="2">
        <v>20</v>
      </c>
      <c r="E335" s="1" t="s">
        <v>1615</v>
      </c>
      <c r="F335" s="1" t="s">
        <v>1615</v>
      </c>
      <c r="G335" s="1" t="s">
        <v>1615</v>
      </c>
      <c r="H335" s="1" t="str">
        <f>HYPERLINK("http://123.57.250.226/ProfessionalProjectWebsite/html/projectDetail.html?id=860","指南链接")</f>
        <v>指南链接</v>
      </c>
    </row>
    <row r="336" spans="1:8" ht="84">
      <c r="A336" s="12" t="s">
        <v>1613</v>
      </c>
      <c r="B336" s="1" t="s">
        <v>12</v>
      </c>
      <c r="C336" s="4" t="s">
        <v>1618</v>
      </c>
      <c r="D336" s="2">
        <v>20</v>
      </c>
      <c r="E336" s="1" t="s">
        <v>1615</v>
      </c>
      <c r="F336" s="1" t="s">
        <v>1615</v>
      </c>
      <c r="G336" s="1" t="s">
        <v>1615</v>
      </c>
      <c r="H336" s="1" t="str">
        <f>HYPERLINK("http://123.57.250.226/ProfessionalProjectWebsite/html/projectDetail.html?id=860","指南链接")</f>
        <v>指南链接</v>
      </c>
    </row>
    <row r="337" spans="1:8" ht="108">
      <c r="A337" s="13" t="s">
        <v>230</v>
      </c>
      <c r="B337" s="1" t="s">
        <v>8</v>
      </c>
      <c r="C337" s="4" t="s">
        <v>231</v>
      </c>
      <c r="D337" s="2">
        <v>2</v>
      </c>
      <c r="E337" s="1" t="s">
        <v>232</v>
      </c>
      <c r="F337" s="1" t="s">
        <v>232</v>
      </c>
      <c r="G337" s="1" t="s">
        <v>2540</v>
      </c>
      <c r="H337" s="1" t="str">
        <f>HYPERLINK("http://123.57.250.226/ProfessionalProjectWebsite/html/projectDetail.html?id=574","指南链接")</f>
        <v>指南链接</v>
      </c>
    </row>
    <row r="338" spans="1:8" ht="60">
      <c r="A338" s="11" t="s">
        <v>230</v>
      </c>
      <c r="B338" s="1" t="s">
        <v>11</v>
      </c>
      <c r="C338" s="4" t="s">
        <v>233</v>
      </c>
      <c r="D338" s="2">
        <v>4</v>
      </c>
      <c r="E338" s="1" t="s">
        <v>232</v>
      </c>
      <c r="F338" s="1" t="s">
        <v>232</v>
      </c>
      <c r="G338" s="1" t="s">
        <v>2540</v>
      </c>
      <c r="H338" s="1" t="str">
        <f>HYPERLINK("http://123.57.250.226/ProfessionalProjectWebsite/html/projectDetail.html?id=574","指南链接")</f>
        <v>指南链接</v>
      </c>
    </row>
    <row r="339" spans="1:8" ht="84">
      <c r="A339" s="11" t="s">
        <v>230</v>
      </c>
      <c r="B339" s="1" t="s">
        <v>12</v>
      </c>
      <c r="C339" s="4" t="s">
        <v>234</v>
      </c>
      <c r="D339" s="2">
        <v>2</v>
      </c>
      <c r="E339" s="1" t="s">
        <v>232</v>
      </c>
      <c r="F339" s="1" t="s">
        <v>232</v>
      </c>
      <c r="G339" s="1" t="s">
        <v>2540</v>
      </c>
      <c r="H339" s="1" t="str">
        <f>HYPERLINK("http://123.57.250.226/ProfessionalProjectWebsite/html/projectDetail.html?id=574","指南链接")</f>
        <v>指南链接</v>
      </c>
    </row>
    <row r="340" spans="1:8" ht="84">
      <c r="A340" s="11" t="s">
        <v>230</v>
      </c>
      <c r="B340" s="1" t="s">
        <v>14</v>
      </c>
      <c r="C340" s="4" t="s">
        <v>235</v>
      </c>
      <c r="D340" s="2">
        <v>4</v>
      </c>
      <c r="E340" s="1" t="s">
        <v>232</v>
      </c>
      <c r="F340" s="1" t="s">
        <v>232</v>
      </c>
      <c r="G340" s="1" t="s">
        <v>2540</v>
      </c>
      <c r="H340" s="1" t="str">
        <f>HYPERLINK("http://123.57.250.226/ProfessionalProjectWebsite/html/projectDetail.html?id=574","指南链接")</f>
        <v>指南链接</v>
      </c>
    </row>
    <row r="341" spans="1:8" ht="60">
      <c r="A341" s="12" t="s">
        <v>230</v>
      </c>
      <c r="B341" s="1" t="s">
        <v>14</v>
      </c>
      <c r="C341" s="4" t="s">
        <v>236</v>
      </c>
      <c r="D341" s="2">
        <v>2</v>
      </c>
      <c r="E341" s="1" t="s">
        <v>232</v>
      </c>
      <c r="F341" s="1" t="s">
        <v>232</v>
      </c>
      <c r="G341" s="1" t="s">
        <v>2540</v>
      </c>
      <c r="H341" s="1" t="str">
        <f>HYPERLINK("http://123.57.250.226/ProfessionalProjectWebsite/html/projectDetail.html?id=574","指南链接")</f>
        <v>指南链接</v>
      </c>
    </row>
    <row r="342" spans="1:8" ht="84">
      <c r="A342" s="13" t="s">
        <v>878</v>
      </c>
      <c r="B342" s="1" t="s">
        <v>6</v>
      </c>
      <c r="C342" s="4" t="s">
        <v>879</v>
      </c>
      <c r="D342" s="2">
        <v>5</v>
      </c>
      <c r="E342" s="1" t="s">
        <v>880</v>
      </c>
      <c r="F342" s="1" t="s">
        <v>881</v>
      </c>
      <c r="G342" s="1" t="s">
        <v>2540</v>
      </c>
      <c r="H342" s="1" t="str">
        <f>HYPERLINK("http://123.57.250.226/ProfessionalProjectWebsite/html/projectDetail.html?id=691","指南链接")</f>
        <v>指南链接</v>
      </c>
    </row>
    <row r="343" spans="1:8" ht="84">
      <c r="A343" s="11" t="s">
        <v>878</v>
      </c>
      <c r="B343" s="1" t="s">
        <v>8</v>
      </c>
      <c r="C343" s="4" t="s">
        <v>882</v>
      </c>
      <c r="D343" s="2">
        <v>15</v>
      </c>
      <c r="E343" s="1" t="s">
        <v>883</v>
      </c>
      <c r="F343" s="1" t="s">
        <v>884</v>
      </c>
      <c r="G343" s="1" t="s">
        <v>2540</v>
      </c>
      <c r="H343" s="1" t="str">
        <f>HYPERLINK("http://123.57.250.226/ProfessionalProjectWebsite/html/projectDetail.html?id=691","指南链接")</f>
        <v>指南链接</v>
      </c>
    </row>
    <row r="344" spans="1:8" ht="48">
      <c r="A344" s="11" t="s">
        <v>878</v>
      </c>
      <c r="B344" s="1" t="s">
        <v>12</v>
      </c>
      <c r="C344" s="4" t="s">
        <v>2687</v>
      </c>
      <c r="D344" s="2">
        <v>3</v>
      </c>
      <c r="E344" s="1" t="s">
        <v>885</v>
      </c>
      <c r="F344" s="1" t="s">
        <v>886</v>
      </c>
      <c r="G344" s="1" t="s">
        <v>2540</v>
      </c>
      <c r="H344" s="1" t="str">
        <f>HYPERLINK("http://123.57.250.226/ProfessionalProjectWebsite/html/projectDetail.html?id=691","指南链接")</f>
        <v>指南链接</v>
      </c>
    </row>
    <row r="345" spans="1:8" ht="72">
      <c r="A345" s="12" t="s">
        <v>878</v>
      </c>
      <c r="B345" s="1" t="s">
        <v>14</v>
      </c>
      <c r="C345" s="4" t="s">
        <v>887</v>
      </c>
      <c r="D345" s="2">
        <v>2</v>
      </c>
      <c r="E345" s="1" t="s">
        <v>888</v>
      </c>
      <c r="F345" s="1" t="s">
        <v>889</v>
      </c>
      <c r="G345" s="1" t="s">
        <v>2540</v>
      </c>
      <c r="H345" s="1" t="str">
        <f>HYPERLINK("http://123.57.250.226/ProfessionalProjectWebsite/html/projectDetail.html?id=691","指南链接")</f>
        <v>指南链接</v>
      </c>
    </row>
    <row r="346" spans="1:8" ht="84">
      <c r="A346" s="13" t="s">
        <v>107</v>
      </c>
      <c r="B346" s="1" t="s">
        <v>6</v>
      </c>
      <c r="C346" s="4" t="s">
        <v>117</v>
      </c>
      <c r="D346" s="2">
        <v>10</v>
      </c>
      <c r="E346" s="1" t="s">
        <v>114</v>
      </c>
      <c r="F346" s="1" t="s">
        <v>110</v>
      </c>
      <c r="G346" s="1" t="s">
        <v>2540</v>
      </c>
      <c r="H346" s="1" t="str">
        <f>HYPERLINK("http://123.57.250.226/ProfessionalProjectWebsite/html/projectDetail.html?id=532","指南链接")</f>
        <v>指南链接</v>
      </c>
    </row>
    <row r="347" spans="1:8" ht="108">
      <c r="A347" s="11" t="s">
        <v>107</v>
      </c>
      <c r="B347" s="1" t="s">
        <v>8</v>
      </c>
      <c r="C347" s="4" t="s">
        <v>108</v>
      </c>
      <c r="D347" s="2">
        <v>12</v>
      </c>
      <c r="E347" s="1" t="s">
        <v>109</v>
      </c>
      <c r="F347" s="1" t="s">
        <v>110</v>
      </c>
      <c r="G347" s="1" t="s">
        <v>2540</v>
      </c>
      <c r="H347" s="1" t="str">
        <f>HYPERLINK("http://123.57.250.226/ProfessionalProjectWebsite/html/projectDetail.html?id=532","指南链接")</f>
        <v>指南链接</v>
      </c>
    </row>
    <row r="348" spans="1:8" ht="60">
      <c r="A348" s="11" t="s">
        <v>107</v>
      </c>
      <c r="B348" s="1" t="s">
        <v>11</v>
      </c>
      <c r="C348" s="4" t="s">
        <v>111</v>
      </c>
      <c r="D348" s="2">
        <v>8</v>
      </c>
      <c r="E348" s="1" t="s">
        <v>112</v>
      </c>
      <c r="F348" s="1" t="s">
        <v>110</v>
      </c>
      <c r="G348" s="1" t="s">
        <v>2540</v>
      </c>
      <c r="H348" s="1" t="str">
        <f>HYPERLINK("http://123.57.250.226/ProfessionalProjectWebsite/html/projectDetail.html?id=532","指南链接")</f>
        <v>指南链接</v>
      </c>
    </row>
    <row r="349" spans="1:8" ht="36">
      <c r="A349" s="11" t="s">
        <v>107</v>
      </c>
      <c r="B349" s="1" t="s">
        <v>14</v>
      </c>
      <c r="C349" s="4" t="s">
        <v>115</v>
      </c>
      <c r="D349" s="2">
        <v>5</v>
      </c>
      <c r="E349" s="1" t="s">
        <v>116</v>
      </c>
      <c r="F349" s="1" t="s">
        <v>110</v>
      </c>
      <c r="G349" s="1" t="s">
        <v>2540</v>
      </c>
      <c r="H349" s="1" t="str">
        <f>HYPERLINK("http://123.57.250.226/ProfessionalProjectWebsite/html/projectDetail.html?id=532","指南链接")</f>
        <v>指南链接</v>
      </c>
    </row>
    <row r="350" spans="1:8" ht="84">
      <c r="A350" s="12" t="s">
        <v>107</v>
      </c>
      <c r="B350" s="1" t="s">
        <v>22</v>
      </c>
      <c r="C350" s="4" t="s">
        <v>113</v>
      </c>
      <c r="D350" s="2">
        <v>6</v>
      </c>
      <c r="E350" s="1" t="s">
        <v>114</v>
      </c>
      <c r="F350" s="1" t="s">
        <v>110</v>
      </c>
      <c r="G350" s="1" t="s">
        <v>2540</v>
      </c>
      <c r="H350" s="1" t="str">
        <f>HYPERLINK("http://123.57.250.226/ProfessionalProjectWebsite/html/projectDetail.html?id=532","指南链接")</f>
        <v>指南链接</v>
      </c>
    </row>
    <row r="351" spans="1:8" ht="144">
      <c r="A351" s="13" t="s">
        <v>64</v>
      </c>
      <c r="B351" s="1" t="s">
        <v>8</v>
      </c>
      <c r="C351" s="4" t="s">
        <v>2570</v>
      </c>
      <c r="D351" s="2">
        <v>5</v>
      </c>
      <c r="E351" s="1" t="s">
        <v>65</v>
      </c>
      <c r="F351" s="1" t="s">
        <v>66</v>
      </c>
      <c r="G351" s="1" t="s">
        <v>2540</v>
      </c>
      <c r="H351" s="1" t="str">
        <f>HYPERLINK("http://123.57.250.226/ProfessionalProjectWebsite/html/projectDetail.html?id=527","指南链接")</f>
        <v>指南链接</v>
      </c>
    </row>
    <row r="352" spans="1:8" ht="108">
      <c r="A352" s="11" t="s">
        <v>64</v>
      </c>
      <c r="B352" s="1" t="s">
        <v>11</v>
      </c>
      <c r="C352" s="4" t="s">
        <v>70</v>
      </c>
      <c r="D352" s="2">
        <v>5</v>
      </c>
      <c r="E352" s="1" t="s">
        <v>71</v>
      </c>
      <c r="F352" s="1" t="s">
        <v>66</v>
      </c>
      <c r="G352" s="1" t="s">
        <v>2540</v>
      </c>
      <c r="H352" s="1" t="str">
        <f>HYPERLINK("http://123.57.250.226/ProfessionalProjectWebsite/html/projectDetail.html?id=527","指南链接")</f>
        <v>指南链接</v>
      </c>
    </row>
    <row r="353" spans="1:8" ht="144">
      <c r="A353" s="11" t="s">
        <v>64</v>
      </c>
      <c r="B353" s="1" t="s">
        <v>12</v>
      </c>
      <c r="C353" s="4" t="s">
        <v>72</v>
      </c>
      <c r="D353" s="2">
        <v>9</v>
      </c>
      <c r="E353" s="1" t="s">
        <v>73</v>
      </c>
      <c r="F353" s="1" t="s">
        <v>66</v>
      </c>
      <c r="G353" s="1" t="s">
        <v>2540</v>
      </c>
      <c r="H353" s="1" t="str">
        <f>HYPERLINK("http://123.57.250.226/ProfessionalProjectWebsite/html/projectDetail.html?id=527","指南链接")</f>
        <v>指南链接</v>
      </c>
    </row>
    <row r="354" spans="1:8" ht="132">
      <c r="A354" s="12" t="s">
        <v>64</v>
      </c>
      <c r="B354" s="1" t="s">
        <v>16</v>
      </c>
      <c r="C354" s="4" t="s">
        <v>67</v>
      </c>
      <c r="D354" s="2">
        <v>10</v>
      </c>
      <c r="E354" s="1" t="s">
        <v>68</v>
      </c>
      <c r="F354" s="1" t="s">
        <v>5</v>
      </c>
      <c r="G354" s="1" t="s">
        <v>69</v>
      </c>
      <c r="H354" s="1" t="str">
        <f>HYPERLINK("http://123.57.250.226/ProfessionalProjectWebsite/html/projectDetail.html?id=527","指南链接")</f>
        <v>指南链接</v>
      </c>
    </row>
    <row r="355" spans="1:8" ht="84">
      <c r="A355" s="13" t="s">
        <v>1826</v>
      </c>
      <c r="B355" s="1" t="s">
        <v>6</v>
      </c>
      <c r="C355" s="4" t="s">
        <v>1829</v>
      </c>
      <c r="D355" s="2">
        <v>1</v>
      </c>
      <c r="E355" s="1" t="s">
        <v>1828</v>
      </c>
      <c r="F355" s="1" t="s">
        <v>1828</v>
      </c>
      <c r="G355" s="1" t="s">
        <v>2540</v>
      </c>
      <c r="H355" s="1" t="str">
        <f aca="true" t="shared" si="8" ref="H355:H360">HYPERLINK("http://123.57.250.226/ProfessionalProjectWebsite/html/projectDetail.html?id=903","指南链接")</f>
        <v>指南链接</v>
      </c>
    </row>
    <row r="356" spans="1:8" ht="84">
      <c r="A356" s="11" t="s">
        <v>1826</v>
      </c>
      <c r="B356" s="1" t="s">
        <v>8</v>
      </c>
      <c r="C356" s="4" t="s">
        <v>1827</v>
      </c>
      <c r="D356" s="2">
        <v>6</v>
      </c>
      <c r="E356" s="1" t="s">
        <v>1828</v>
      </c>
      <c r="F356" s="1" t="s">
        <v>1828</v>
      </c>
      <c r="G356" s="1" t="s">
        <v>2540</v>
      </c>
      <c r="H356" s="1" t="str">
        <f t="shared" si="8"/>
        <v>指南链接</v>
      </c>
    </row>
    <row r="357" spans="1:8" ht="84">
      <c r="A357" s="11" t="s">
        <v>1826</v>
      </c>
      <c r="B357" s="1" t="s">
        <v>11</v>
      </c>
      <c r="C357" s="4" t="s">
        <v>1830</v>
      </c>
      <c r="D357" s="2">
        <v>3</v>
      </c>
      <c r="E357" s="1" t="s">
        <v>1828</v>
      </c>
      <c r="F357" s="1" t="s">
        <v>1828</v>
      </c>
      <c r="G357" s="1" t="s">
        <v>2540</v>
      </c>
      <c r="H357" s="1" t="str">
        <f t="shared" si="8"/>
        <v>指南链接</v>
      </c>
    </row>
    <row r="358" spans="1:8" ht="84">
      <c r="A358" s="11" t="s">
        <v>1826</v>
      </c>
      <c r="B358" s="1" t="s">
        <v>12</v>
      </c>
      <c r="C358" s="4" t="s">
        <v>1831</v>
      </c>
      <c r="D358" s="2">
        <v>5</v>
      </c>
      <c r="E358" s="1" t="s">
        <v>1828</v>
      </c>
      <c r="F358" s="1" t="s">
        <v>1828</v>
      </c>
      <c r="G358" s="1" t="s">
        <v>2540</v>
      </c>
      <c r="H358" s="1" t="str">
        <f t="shared" si="8"/>
        <v>指南链接</v>
      </c>
    </row>
    <row r="359" spans="1:8" ht="84">
      <c r="A359" s="11" t="s">
        <v>1826</v>
      </c>
      <c r="B359" s="1" t="s">
        <v>14</v>
      </c>
      <c r="C359" s="4" t="s">
        <v>439</v>
      </c>
      <c r="D359" s="2">
        <v>1</v>
      </c>
      <c r="E359" s="1" t="s">
        <v>1828</v>
      </c>
      <c r="F359" s="1" t="s">
        <v>1828</v>
      </c>
      <c r="G359" s="1" t="s">
        <v>2540</v>
      </c>
      <c r="H359" s="1" t="str">
        <f t="shared" si="8"/>
        <v>指南链接</v>
      </c>
    </row>
    <row r="360" spans="1:8" ht="84">
      <c r="A360" s="12" t="s">
        <v>1826</v>
      </c>
      <c r="B360" s="1" t="s">
        <v>16</v>
      </c>
      <c r="C360" s="4" t="s">
        <v>1832</v>
      </c>
      <c r="D360" s="2">
        <v>2</v>
      </c>
      <c r="E360" s="1" t="s">
        <v>1828</v>
      </c>
      <c r="F360" s="1" t="s">
        <v>1828</v>
      </c>
      <c r="G360" s="1" t="s">
        <v>2540</v>
      </c>
      <c r="H360" s="1" t="str">
        <f t="shared" si="8"/>
        <v>指南链接</v>
      </c>
    </row>
    <row r="361" spans="1:8" ht="132">
      <c r="A361" s="1" t="s">
        <v>602</v>
      </c>
      <c r="B361" s="1" t="s">
        <v>12</v>
      </c>
      <c r="C361" s="4" t="s">
        <v>603</v>
      </c>
      <c r="D361" s="2">
        <v>20</v>
      </c>
      <c r="E361" s="1" t="s">
        <v>124</v>
      </c>
      <c r="F361" s="1" t="s">
        <v>124</v>
      </c>
      <c r="G361" s="1" t="s">
        <v>2540</v>
      </c>
      <c r="H361" s="1" t="str">
        <f>HYPERLINK("http://123.57.250.226/ProfessionalProjectWebsite/html/projectDetail.html?id=636","指南链接")</f>
        <v>指南链接</v>
      </c>
    </row>
    <row r="362" spans="1:8" ht="84">
      <c r="A362" s="13" t="s">
        <v>839</v>
      </c>
      <c r="B362" s="1" t="s">
        <v>8</v>
      </c>
      <c r="C362" s="4" t="s">
        <v>2571</v>
      </c>
      <c r="D362" s="2">
        <v>10</v>
      </c>
      <c r="E362" s="1" t="s">
        <v>840</v>
      </c>
      <c r="F362" s="1" t="s">
        <v>841</v>
      </c>
      <c r="G362" s="1" t="s">
        <v>2540</v>
      </c>
      <c r="H362" s="1" t="str">
        <f>HYPERLINK("http://123.57.250.226/ProfessionalProjectWebsite/html/projectDetail.html?id=681","指南链接")</f>
        <v>指南链接</v>
      </c>
    </row>
    <row r="363" spans="1:8" ht="72">
      <c r="A363" s="12" t="s">
        <v>839</v>
      </c>
      <c r="B363" s="1" t="s">
        <v>12</v>
      </c>
      <c r="C363" s="4" t="s">
        <v>2572</v>
      </c>
      <c r="D363" s="2">
        <v>20</v>
      </c>
      <c r="E363" s="1" t="s">
        <v>840</v>
      </c>
      <c r="F363" s="1" t="s">
        <v>841</v>
      </c>
      <c r="G363" s="1" t="s">
        <v>841</v>
      </c>
      <c r="H363" s="1" t="str">
        <f>HYPERLINK("http://123.57.250.226/ProfessionalProjectWebsite/html/projectDetail.html?id=681","指南链接")</f>
        <v>指南链接</v>
      </c>
    </row>
    <row r="364" spans="1:8" ht="168">
      <c r="A364" s="13" t="s">
        <v>610</v>
      </c>
      <c r="B364" s="1" t="s">
        <v>6</v>
      </c>
      <c r="C364" s="4" t="s">
        <v>2573</v>
      </c>
      <c r="D364" s="2">
        <v>3</v>
      </c>
      <c r="E364" s="1" t="s">
        <v>611</v>
      </c>
      <c r="F364" s="1" t="s">
        <v>612</v>
      </c>
      <c r="G364" s="1" t="s">
        <v>2540</v>
      </c>
      <c r="H364" s="1" t="str">
        <f>HYPERLINK("http://123.57.250.226/ProfessionalProjectWebsite/html/projectDetail.html?id=639","指南链接")</f>
        <v>指南链接</v>
      </c>
    </row>
    <row r="365" spans="1:8" ht="168">
      <c r="A365" s="11" t="s">
        <v>610</v>
      </c>
      <c r="B365" s="1" t="s">
        <v>8</v>
      </c>
      <c r="C365" s="4" t="s">
        <v>616</v>
      </c>
      <c r="D365" s="2">
        <v>5</v>
      </c>
      <c r="E365" s="1" t="s">
        <v>614</v>
      </c>
      <c r="F365" s="1" t="s">
        <v>612</v>
      </c>
      <c r="G365" s="1" t="s">
        <v>2540</v>
      </c>
      <c r="H365" s="1" t="str">
        <f>HYPERLINK("http://123.57.250.226/ProfessionalProjectWebsite/html/projectDetail.html?id=639","指南链接")</f>
        <v>指南链接</v>
      </c>
    </row>
    <row r="366" spans="1:8" ht="168">
      <c r="A366" s="11" t="s">
        <v>610</v>
      </c>
      <c r="B366" s="1" t="s">
        <v>11</v>
      </c>
      <c r="C366" s="4" t="s">
        <v>615</v>
      </c>
      <c r="D366" s="2">
        <v>30</v>
      </c>
      <c r="E366" s="1" t="s">
        <v>614</v>
      </c>
      <c r="F366" s="1" t="s">
        <v>612</v>
      </c>
      <c r="G366" s="1" t="s">
        <v>2540</v>
      </c>
      <c r="H366" s="1" t="str">
        <f>HYPERLINK("http://123.57.250.226/ProfessionalProjectWebsite/html/projectDetail.html?id=639","指南链接")</f>
        <v>指南链接</v>
      </c>
    </row>
    <row r="367" spans="1:8" ht="168">
      <c r="A367" s="12" t="s">
        <v>610</v>
      </c>
      <c r="B367" s="1" t="s">
        <v>12</v>
      </c>
      <c r="C367" s="4" t="s">
        <v>613</v>
      </c>
      <c r="D367" s="2">
        <v>20</v>
      </c>
      <c r="E367" s="1" t="s">
        <v>614</v>
      </c>
      <c r="F367" s="1" t="s">
        <v>612</v>
      </c>
      <c r="G367" s="1" t="s">
        <v>2540</v>
      </c>
      <c r="H367" s="1" t="str">
        <f>HYPERLINK("http://123.57.250.226/ProfessionalProjectWebsite/html/projectDetail.html?id=639","指南链接")</f>
        <v>指南链接</v>
      </c>
    </row>
    <row r="368" spans="1:8" ht="60">
      <c r="A368" s="1" t="s">
        <v>1202</v>
      </c>
      <c r="B368" s="1" t="s">
        <v>14</v>
      </c>
      <c r="C368" s="4" t="s">
        <v>1203</v>
      </c>
      <c r="D368" s="2">
        <v>6</v>
      </c>
      <c r="E368" s="1" t="s">
        <v>1204</v>
      </c>
      <c r="F368" s="1" t="s">
        <v>451</v>
      </c>
      <c r="G368" s="1" t="s">
        <v>2540</v>
      </c>
      <c r="H368" s="1" t="str">
        <f>HYPERLINK("http://123.57.250.226/ProfessionalProjectWebsite/html/projectDetail.html?id=767","指南链接")</f>
        <v>指南链接</v>
      </c>
    </row>
    <row r="369" spans="1:8" ht="96">
      <c r="A369" s="13" t="s">
        <v>494</v>
      </c>
      <c r="B369" s="1" t="s">
        <v>6</v>
      </c>
      <c r="C369" s="4" t="s">
        <v>495</v>
      </c>
      <c r="D369" s="2">
        <v>5</v>
      </c>
      <c r="E369" s="1" t="s">
        <v>496</v>
      </c>
      <c r="F369" s="1" t="s">
        <v>497</v>
      </c>
      <c r="G369" s="1" t="s">
        <v>2540</v>
      </c>
      <c r="H369" s="1" t="str">
        <f>HYPERLINK("http://123.57.250.226/ProfessionalProjectWebsite/html/projectDetail.html?id=618","指南链接")</f>
        <v>指南链接</v>
      </c>
    </row>
    <row r="370" spans="1:8" ht="72">
      <c r="A370" s="11" t="s">
        <v>494</v>
      </c>
      <c r="B370" s="1" t="s">
        <v>8</v>
      </c>
      <c r="C370" s="4" t="s">
        <v>498</v>
      </c>
      <c r="D370" s="2">
        <v>10</v>
      </c>
      <c r="E370" s="1" t="s">
        <v>499</v>
      </c>
      <c r="F370" s="1" t="s">
        <v>500</v>
      </c>
      <c r="G370" s="1" t="s">
        <v>2540</v>
      </c>
      <c r="H370" s="1" t="str">
        <f>HYPERLINK("http://123.57.250.226/ProfessionalProjectWebsite/html/projectDetail.html?id=618","指南链接")</f>
        <v>指南链接</v>
      </c>
    </row>
    <row r="371" spans="1:8" ht="60">
      <c r="A371" s="11" t="s">
        <v>494</v>
      </c>
      <c r="B371" s="1" t="s">
        <v>11</v>
      </c>
      <c r="C371" s="4" t="s">
        <v>501</v>
      </c>
      <c r="D371" s="2">
        <v>10</v>
      </c>
      <c r="E371" s="1" t="s">
        <v>502</v>
      </c>
      <c r="F371" s="1" t="s">
        <v>503</v>
      </c>
      <c r="G371" s="1" t="s">
        <v>2540</v>
      </c>
      <c r="H371" s="1" t="str">
        <f>HYPERLINK("http://123.57.250.226/ProfessionalProjectWebsite/html/projectDetail.html?id=618","指南链接")</f>
        <v>指南链接</v>
      </c>
    </row>
    <row r="372" spans="1:8" ht="72">
      <c r="A372" s="12" t="s">
        <v>494</v>
      </c>
      <c r="B372" s="1" t="s">
        <v>14</v>
      </c>
      <c r="C372" s="4" t="s">
        <v>504</v>
      </c>
      <c r="D372" s="2">
        <v>5</v>
      </c>
      <c r="E372" s="1" t="s">
        <v>505</v>
      </c>
      <c r="F372" s="1" t="s">
        <v>506</v>
      </c>
      <c r="G372" s="1" t="s">
        <v>2540</v>
      </c>
      <c r="H372" s="1" t="str">
        <f>HYPERLINK("http://123.57.250.226/ProfessionalProjectWebsite/html/projectDetail.html?id=618","指南链接")</f>
        <v>指南链接</v>
      </c>
    </row>
    <row r="373" spans="1:8" ht="84">
      <c r="A373" s="13" t="s">
        <v>624</v>
      </c>
      <c r="B373" s="1" t="s">
        <v>8</v>
      </c>
      <c r="C373" s="4" t="s">
        <v>625</v>
      </c>
      <c r="D373" s="2">
        <v>5</v>
      </c>
      <c r="E373" s="1" t="s">
        <v>626</v>
      </c>
      <c r="F373" s="1" t="s">
        <v>626</v>
      </c>
      <c r="G373" s="1" t="s">
        <v>2540</v>
      </c>
      <c r="H373" s="1" t="str">
        <f>HYPERLINK("http://123.57.250.226/ProfessionalProjectWebsite/html/projectDetail.html?id=642","指南链接")</f>
        <v>指南链接</v>
      </c>
    </row>
    <row r="374" spans="1:8" ht="108">
      <c r="A374" s="11" t="s">
        <v>624</v>
      </c>
      <c r="B374" s="1" t="s">
        <v>11</v>
      </c>
      <c r="C374" s="4" t="s">
        <v>627</v>
      </c>
      <c r="D374" s="2">
        <v>10</v>
      </c>
      <c r="E374" s="1" t="s">
        <v>628</v>
      </c>
      <c r="F374" s="1" t="s">
        <v>628</v>
      </c>
      <c r="G374" s="1" t="s">
        <v>2540</v>
      </c>
      <c r="H374" s="1" t="str">
        <f>HYPERLINK("http://123.57.250.226/ProfessionalProjectWebsite/html/projectDetail.html?id=642","指南链接")</f>
        <v>指南链接</v>
      </c>
    </row>
    <row r="375" spans="1:8" ht="108">
      <c r="A375" s="12" t="s">
        <v>624</v>
      </c>
      <c r="B375" s="1" t="s">
        <v>12</v>
      </c>
      <c r="C375" s="4" t="s">
        <v>629</v>
      </c>
      <c r="D375" s="2">
        <v>5</v>
      </c>
      <c r="E375" s="1" t="s">
        <v>628</v>
      </c>
      <c r="F375" s="1" t="s">
        <v>628</v>
      </c>
      <c r="G375" s="1" t="s">
        <v>2540</v>
      </c>
      <c r="H375" s="1" t="str">
        <f>HYPERLINK("http://123.57.250.226/ProfessionalProjectWebsite/html/projectDetail.html?id=642","指南链接")</f>
        <v>指南链接</v>
      </c>
    </row>
    <row r="376" spans="1:8" ht="108">
      <c r="A376" s="13" t="s">
        <v>279</v>
      </c>
      <c r="B376" s="1" t="s">
        <v>6</v>
      </c>
      <c r="C376" s="4" t="s">
        <v>280</v>
      </c>
      <c r="D376" s="2">
        <v>1</v>
      </c>
      <c r="E376" s="1" t="s">
        <v>281</v>
      </c>
      <c r="F376" s="1" t="s">
        <v>282</v>
      </c>
      <c r="G376" s="1" t="s">
        <v>2540</v>
      </c>
      <c r="H376" s="1" t="str">
        <f>HYPERLINK("http://123.57.250.226/ProfessionalProjectWebsite/html/projectDetail.html?id=586","指南链接")</f>
        <v>指南链接</v>
      </c>
    </row>
    <row r="377" spans="1:8" ht="48">
      <c r="A377" s="11" t="s">
        <v>279</v>
      </c>
      <c r="B377" s="1" t="s">
        <v>8</v>
      </c>
      <c r="C377" s="4" t="s">
        <v>283</v>
      </c>
      <c r="D377" s="2">
        <v>5</v>
      </c>
      <c r="E377" s="1" t="s">
        <v>284</v>
      </c>
      <c r="F377" s="1" t="s">
        <v>285</v>
      </c>
      <c r="G377" s="1" t="s">
        <v>2540</v>
      </c>
      <c r="H377" s="1" t="str">
        <f>HYPERLINK("http://123.57.250.226/ProfessionalProjectWebsite/html/projectDetail.html?id=586","指南链接")</f>
        <v>指南链接</v>
      </c>
    </row>
    <row r="378" spans="1:8" ht="108">
      <c r="A378" s="11" t="s">
        <v>279</v>
      </c>
      <c r="B378" s="1" t="s">
        <v>12</v>
      </c>
      <c r="C378" s="4" t="s">
        <v>286</v>
      </c>
      <c r="D378" s="2">
        <v>1</v>
      </c>
      <c r="E378" s="1" t="s">
        <v>93</v>
      </c>
      <c r="F378" s="1" t="s">
        <v>93</v>
      </c>
      <c r="G378" s="1" t="s">
        <v>2540</v>
      </c>
      <c r="H378" s="1" t="str">
        <f>HYPERLINK("http://123.57.250.226/ProfessionalProjectWebsite/html/projectDetail.html?id=586","指南链接")</f>
        <v>指南链接</v>
      </c>
    </row>
    <row r="379" spans="1:8" ht="96">
      <c r="A379" s="12" t="s">
        <v>279</v>
      </c>
      <c r="B379" s="1" t="s">
        <v>16</v>
      </c>
      <c r="C379" s="4" t="s">
        <v>287</v>
      </c>
      <c r="D379" s="2">
        <v>1</v>
      </c>
      <c r="E379" s="1" t="s">
        <v>93</v>
      </c>
      <c r="F379" s="1" t="s">
        <v>93</v>
      </c>
      <c r="G379" s="1" t="s">
        <v>2540</v>
      </c>
      <c r="H379" s="1" t="str">
        <f>HYPERLINK("http://123.57.250.226/ProfessionalProjectWebsite/html/projectDetail.html?id=586","指南链接")</f>
        <v>指南链接</v>
      </c>
    </row>
    <row r="380" spans="1:8" ht="60">
      <c r="A380" s="13" t="s">
        <v>2733</v>
      </c>
      <c r="B380" s="1" t="s">
        <v>8</v>
      </c>
      <c r="C380" s="4" t="s">
        <v>2734</v>
      </c>
      <c r="D380" s="2">
        <v>1</v>
      </c>
      <c r="E380" s="1" t="s">
        <v>2735</v>
      </c>
      <c r="F380" s="1" t="s">
        <v>2736</v>
      </c>
      <c r="G380" s="1" t="s">
        <v>2737</v>
      </c>
      <c r="H380" s="1" t="str">
        <f>HYPERLINK("http://123.57.250.226/ProfessionalProjectWebsite/html/projectDetail.html?id=768","指南链接")</f>
        <v>指南链接</v>
      </c>
    </row>
    <row r="381" spans="1:8" ht="72">
      <c r="A381" s="12"/>
      <c r="B381" s="1" t="s">
        <v>14</v>
      </c>
      <c r="C381" s="4" t="s">
        <v>2738</v>
      </c>
      <c r="D381" s="2">
        <v>1</v>
      </c>
      <c r="E381" s="1" t="s">
        <v>2735</v>
      </c>
      <c r="F381" s="1" t="s">
        <v>2739</v>
      </c>
      <c r="G381" s="1" t="s">
        <v>2737</v>
      </c>
      <c r="H381" s="1" t="str">
        <f>HYPERLINK("http://123.57.250.226/ProfessionalProjectWebsite/html/projectDetail.html?id=768","指南链接")</f>
        <v>指南链接</v>
      </c>
    </row>
    <row r="382" spans="1:8" ht="84">
      <c r="A382" s="13" t="s">
        <v>2072</v>
      </c>
      <c r="B382" s="1" t="s">
        <v>6</v>
      </c>
      <c r="C382" s="4" t="s">
        <v>2073</v>
      </c>
      <c r="D382" s="2">
        <v>4</v>
      </c>
      <c r="E382" s="1" t="s">
        <v>2074</v>
      </c>
      <c r="F382" s="1" t="s">
        <v>2075</v>
      </c>
      <c r="G382" s="1" t="s">
        <v>2540</v>
      </c>
      <c r="H382" s="1" t="str">
        <f>HYPERLINK("http://123.57.250.226/ProfessionalProjectWebsite/html/projectDetail.html?id=958","指南链接")</f>
        <v>指南链接</v>
      </c>
    </row>
    <row r="383" spans="1:8" ht="84">
      <c r="A383" s="12" t="s">
        <v>2072</v>
      </c>
      <c r="B383" s="1" t="s">
        <v>8</v>
      </c>
      <c r="C383" s="4" t="s">
        <v>2076</v>
      </c>
      <c r="D383" s="2">
        <v>3</v>
      </c>
      <c r="E383" s="1" t="s">
        <v>2077</v>
      </c>
      <c r="F383" s="1" t="s">
        <v>2078</v>
      </c>
      <c r="G383" s="1" t="s">
        <v>2540</v>
      </c>
      <c r="H383" s="1" t="str">
        <f>HYPERLINK("http://123.57.250.226/ProfessionalProjectWebsite/html/projectDetail.html?id=958","指南链接")</f>
        <v>指南链接</v>
      </c>
    </row>
    <row r="384" spans="1:8" ht="108">
      <c r="A384" s="13" t="s">
        <v>471</v>
      </c>
      <c r="B384" s="1" t="s">
        <v>8</v>
      </c>
      <c r="C384" s="4" t="s">
        <v>472</v>
      </c>
      <c r="D384" s="2">
        <v>4</v>
      </c>
      <c r="E384" s="1" t="s">
        <v>473</v>
      </c>
      <c r="F384" s="1" t="s">
        <v>474</v>
      </c>
      <c r="G384" s="1" t="s">
        <v>2540</v>
      </c>
      <c r="H384" s="1" t="str">
        <f>HYPERLINK("http://123.57.250.226/ProfessionalProjectWebsite/html/projectDetail.html?id=615","指南链接")</f>
        <v>指南链接</v>
      </c>
    </row>
    <row r="385" spans="1:8" ht="108">
      <c r="A385" s="11" t="s">
        <v>471</v>
      </c>
      <c r="B385" s="1" t="s">
        <v>11</v>
      </c>
      <c r="C385" s="4" t="s">
        <v>475</v>
      </c>
      <c r="D385" s="2">
        <v>4</v>
      </c>
      <c r="E385" s="1" t="s">
        <v>476</v>
      </c>
      <c r="F385" s="1" t="s">
        <v>477</v>
      </c>
      <c r="G385" s="1" t="s">
        <v>2540</v>
      </c>
      <c r="H385" s="1" t="str">
        <f>HYPERLINK("http://123.57.250.226/ProfessionalProjectWebsite/html/projectDetail.html?id=615","指南链接")</f>
        <v>指南链接</v>
      </c>
    </row>
    <row r="386" spans="1:8" ht="48">
      <c r="A386" s="11" t="s">
        <v>471</v>
      </c>
      <c r="B386" s="1" t="s">
        <v>12</v>
      </c>
      <c r="C386" s="4" t="s">
        <v>478</v>
      </c>
      <c r="D386" s="2">
        <v>2</v>
      </c>
      <c r="E386" s="1" t="s">
        <v>473</v>
      </c>
      <c r="F386" s="1" t="s">
        <v>474</v>
      </c>
      <c r="G386" s="1" t="s">
        <v>2540</v>
      </c>
      <c r="H386" s="1" t="str">
        <f>HYPERLINK("http://123.57.250.226/ProfessionalProjectWebsite/html/projectDetail.html?id=615","指南链接")</f>
        <v>指南链接</v>
      </c>
    </row>
    <row r="387" spans="1:8" ht="120">
      <c r="A387" s="12" t="s">
        <v>471</v>
      </c>
      <c r="B387" s="1" t="s">
        <v>14</v>
      </c>
      <c r="C387" s="4" t="s">
        <v>479</v>
      </c>
      <c r="D387" s="2">
        <v>4</v>
      </c>
      <c r="E387" s="1" t="s">
        <v>480</v>
      </c>
      <c r="F387" s="1" t="s">
        <v>481</v>
      </c>
      <c r="G387" s="1" t="s">
        <v>2540</v>
      </c>
      <c r="H387" s="1" t="str">
        <f>HYPERLINK("http://123.57.250.226/ProfessionalProjectWebsite/html/projectDetail.html?id=615","指南链接")</f>
        <v>指南链接</v>
      </c>
    </row>
    <row r="388" spans="1:8" ht="120">
      <c r="A388" s="13" t="s">
        <v>1802</v>
      </c>
      <c r="B388" s="1" t="s">
        <v>8</v>
      </c>
      <c r="C388" s="4" t="s">
        <v>1803</v>
      </c>
      <c r="D388" s="2">
        <v>5</v>
      </c>
      <c r="E388" s="1" t="s">
        <v>1804</v>
      </c>
      <c r="F388" s="1" t="s">
        <v>1805</v>
      </c>
      <c r="G388" s="1" t="s">
        <v>2540</v>
      </c>
      <c r="H388" s="1" t="str">
        <f>HYPERLINK("http://123.57.250.226/ProfessionalProjectWebsite/html/projectDetail.html?id=896","指南链接")</f>
        <v>指南链接</v>
      </c>
    </row>
    <row r="389" spans="1:8" ht="120">
      <c r="A389" s="11" t="s">
        <v>1802</v>
      </c>
      <c r="B389" s="1" t="s">
        <v>11</v>
      </c>
      <c r="C389" s="4" t="s">
        <v>1806</v>
      </c>
      <c r="D389" s="2">
        <v>5</v>
      </c>
      <c r="E389" s="1" t="s">
        <v>1804</v>
      </c>
      <c r="F389" s="1" t="s">
        <v>1805</v>
      </c>
      <c r="G389" s="1" t="s">
        <v>2540</v>
      </c>
      <c r="H389" s="1" t="str">
        <f>HYPERLINK("http://123.57.250.226/ProfessionalProjectWebsite/html/projectDetail.html?id=896","指南链接")</f>
        <v>指南链接</v>
      </c>
    </row>
    <row r="390" spans="1:8" ht="120">
      <c r="A390" s="12" t="s">
        <v>1802</v>
      </c>
      <c r="B390" s="1" t="s">
        <v>12</v>
      </c>
      <c r="C390" s="4" t="s">
        <v>1807</v>
      </c>
      <c r="D390" s="2">
        <v>5</v>
      </c>
      <c r="E390" s="1" t="s">
        <v>1804</v>
      </c>
      <c r="F390" s="1" t="s">
        <v>1805</v>
      </c>
      <c r="G390" s="1" t="s">
        <v>2540</v>
      </c>
      <c r="H390" s="1" t="str">
        <f>HYPERLINK("http://123.57.250.226/ProfessionalProjectWebsite/html/projectDetail.html?id=896","指南链接")</f>
        <v>指南链接</v>
      </c>
    </row>
    <row r="391" spans="1:8" ht="72">
      <c r="A391" s="13" t="s">
        <v>2477</v>
      </c>
      <c r="B391" s="1" t="s">
        <v>8</v>
      </c>
      <c r="C391" s="4" t="s">
        <v>2740</v>
      </c>
      <c r="D391" s="2">
        <v>20</v>
      </c>
      <c r="E391" s="1" t="s">
        <v>2742</v>
      </c>
      <c r="F391" s="1" t="s">
        <v>2742</v>
      </c>
      <c r="G391" s="1" t="s">
        <v>2737</v>
      </c>
      <c r="H391" s="1" t="str">
        <f>HYPERLINK("http://123.57.250.226/ProfessionalProjectWebsite/html/projectDetail.html?id=1050","指南链接")</f>
        <v>指南链接</v>
      </c>
    </row>
    <row r="392" spans="1:8" ht="84">
      <c r="A392" s="12"/>
      <c r="B392" s="1" t="s">
        <v>12</v>
      </c>
      <c r="C392" s="4" t="s">
        <v>2741</v>
      </c>
      <c r="D392" s="2">
        <v>20</v>
      </c>
      <c r="E392" s="1" t="s">
        <v>2742</v>
      </c>
      <c r="F392" s="1" t="s">
        <v>2742</v>
      </c>
      <c r="G392" s="1" t="s">
        <v>2737</v>
      </c>
      <c r="H392" s="1" t="str">
        <f>HYPERLINK("http://123.57.250.226/ProfessionalProjectWebsite/html/projectDetail.html?id=1050","指南链接")</f>
        <v>指南链接</v>
      </c>
    </row>
    <row r="393" spans="1:8" ht="144">
      <c r="A393" s="13" t="s">
        <v>630</v>
      </c>
      <c r="B393" s="1" t="s">
        <v>6</v>
      </c>
      <c r="C393" s="4" t="s">
        <v>631</v>
      </c>
      <c r="D393" s="2">
        <v>10</v>
      </c>
      <c r="E393" s="1" t="s">
        <v>632</v>
      </c>
      <c r="F393" s="1" t="s">
        <v>633</v>
      </c>
      <c r="G393" s="1" t="s">
        <v>2540</v>
      </c>
      <c r="H393" s="1" t="str">
        <f>HYPERLINK("http://123.57.250.226/ProfessionalProjectWebsite/html/projectDetail.html?id=644","指南链接")</f>
        <v>指南链接</v>
      </c>
    </row>
    <row r="394" spans="1:8" ht="144">
      <c r="A394" s="11" t="s">
        <v>630</v>
      </c>
      <c r="B394" s="1" t="s">
        <v>8</v>
      </c>
      <c r="C394" s="4" t="s">
        <v>634</v>
      </c>
      <c r="D394" s="2">
        <v>6</v>
      </c>
      <c r="E394" s="1" t="s">
        <v>635</v>
      </c>
      <c r="F394" s="1" t="s">
        <v>636</v>
      </c>
      <c r="G394" s="1" t="s">
        <v>2540</v>
      </c>
      <c r="H394" s="1" t="str">
        <f>HYPERLINK("http://123.57.250.226/ProfessionalProjectWebsite/html/projectDetail.html?id=644","指南链接")</f>
        <v>指南链接</v>
      </c>
    </row>
    <row r="395" spans="1:8" ht="72">
      <c r="A395" s="11" t="s">
        <v>630</v>
      </c>
      <c r="B395" s="1" t="s">
        <v>11</v>
      </c>
      <c r="C395" s="4" t="s">
        <v>637</v>
      </c>
      <c r="D395" s="2">
        <v>2</v>
      </c>
      <c r="E395" s="1" t="s">
        <v>638</v>
      </c>
      <c r="F395" s="1" t="s">
        <v>639</v>
      </c>
      <c r="G395" s="1" t="s">
        <v>2540</v>
      </c>
      <c r="H395" s="1" t="str">
        <f>HYPERLINK("http://123.57.250.226/ProfessionalProjectWebsite/html/projectDetail.html?id=644","指南链接")</f>
        <v>指南链接</v>
      </c>
    </row>
    <row r="396" spans="1:8" ht="72">
      <c r="A396" s="12" t="s">
        <v>630</v>
      </c>
      <c r="B396" s="1" t="s">
        <v>12</v>
      </c>
      <c r="C396" s="4" t="s">
        <v>640</v>
      </c>
      <c r="D396" s="2">
        <v>20</v>
      </c>
      <c r="E396" s="1" t="s">
        <v>641</v>
      </c>
      <c r="F396" s="1" t="s">
        <v>642</v>
      </c>
      <c r="G396" s="1" t="s">
        <v>2540</v>
      </c>
      <c r="H396" s="1" t="str">
        <f>HYPERLINK("http://123.57.250.226/ProfessionalProjectWebsite/html/projectDetail.html?id=644","指南链接")</f>
        <v>指南链接</v>
      </c>
    </row>
    <row r="397" spans="1:8" ht="60">
      <c r="A397" s="13" t="s">
        <v>413</v>
      </c>
      <c r="B397" s="1" t="s">
        <v>6</v>
      </c>
      <c r="C397" s="4" t="s">
        <v>414</v>
      </c>
      <c r="D397" s="2">
        <v>25</v>
      </c>
      <c r="E397" s="1" t="s">
        <v>415</v>
      </c>
      <c r="F397" s="1" t="s">
        <v>416</v>
      </c>
      <c r="G397" s="1" t="s">
        <v>2540</v>
      </c>
      <c r="H397" s="1" t="str">
        <f>HYPERLINK("http://123.57.250.226/ProfessionalProjectWebsite/html/projectDetail.html?id=601","指南链接")</f>
        <v>指南链接</v>
      </c>
    </row>
    <row r="398" spans="1:8" ht="72">
      <c r="A398" s="11" t="s">
        <v>413</v>
      </c>
      <c r="B398" s="1" t="s">
        <v>8</v>
      </c>
      <c r="C398" s="4" t="s">
        <v>417</v>
      </c>
      <c r="D398" s="2">
        <v>15</v>
      </c>
      <c r="E398" s="1" t="s">
        <v>415</v>
      </c>
      <c r="F398" s="1" t="s">
        <v>416</v>
      </c>
      <c r="G398" s="1" t="s">
        <v>2540</v>
      </c>
      <c r="H398" s="1" t="str">
        <f>HYPERLINK("http://123.57.250.226/ProfessionalProjectWebsite/html/projectDetail.html?id=601","指南链接")</f>
        <v>指南链接</v>
      </c>
    </row>
    <row r="399" spans="1:8" ht="72">
      <c r="A399" s="11" t="s">
        <v>413</v>
      </c>
      <c r="B399" s="1" t="s">
        <v>12</v>
      </c>
      <c r="C399" s="4" t="s">
        <v>419</v>
      </c>
      <c r="D399" s="2">
        <v>30</v>
      </c>
      <c r="E399" s="1" t="s">
        <v>415</v>
      </c>
      <c r="F399" s="1" t="s">
        <v>416</v>
      </c>
      <c r="G399" s="1" t="s">
        <v>2540</v>
      </c>
      <c r="H399" s="1" t="str">
        <f>HYPERLINK("http://123.57.250.226/ProfessionalProjectWebsite/html/projectDetail.html?id=601","指南链接")</f>
        <v>指南链接</v>
      </c>
    </row>
    <row r="400" spans="1:8" ht="48">
      <c r="A400" s="12" t="s">
        <v>413</v>
      </c>
      <c r="B400" s="1" t="s">
        <v>14</v>
      </c>
      <c r="C400" s="4" t="s">
        <v>418</v>
      </c>
      <c r="D400" s="2">
        <v>10</v>
      </c>
      <c r="E400" s="1" t="s">
        <v>415</v>
      </c>
      <c r="F400" s="1" t="s">
        <v>416</v>
      </c>
      <c r="G400" s="1" t="s">
        <v>2540</v>
      </c>
      <c r="H400" s="1" t="str">
        <f>HYPERLINK("http://123.57.250.226/ProfessionalProjectWebsite/html/projectDetail.html?id=601","指南链接")</f>
        <v>指南链接</v>
      </c>
    </row>
    <row r="401" spans="1:8" ht="84">
      <c r="A401" s="13" t="s">
        <v>1701</v>
      </c>
      <c r="B401" s="1" t="s">
        <v>8</v>
      </c>
      <c r="C401" s="4" t="s">
        <v>1702</v>
      </c>
      <c r="D401" s="2">
        <v>25</v>
      </c>
      <c r="E401" s="1" t="s">
        <v>1703</v>
      </c>
      <c r="F401" s="1" t="s">
        <v>1703</v>
      </c>
      <c r="G401" s="1" t="s">
        <v>2540</v>
      </c>
      <c r="H401" s="1" t="str">
        <f>HYPERLINK("http://123.57.250.226/ProfessionalProjectWebsite/html/projectDetail.html?id=875","指南链接")</f>
        <v>指南链接</v>
      </c>
    </row>
    <row r="402" spans="1:8" ht="84">
      <c r="A402" s="11" t="s">
        <v>1701</v>
      </c>
      <c r="B402" s="1" t="s">
        <v>11</v>
      </c>
      <c r="C402" s="4" t="s">
        <v>1704</v>
      </c>
      <c r="D402" s="2">
        <v>15</v>
      </c>
      <c r="E402" s="1" t="s">
        <v>1703</v>
      </c>
      <c r="F402" s="1" t="s">
        <v>1703</v>
      </c>
      <c r="G402" s="1" t="s">
        <v>2540</v>
      </c>
      <c r="H402" s="1" t="str">
        <f>HYPERLINK("http://123.57.250.226/ProfessionalProjectWebsite/html/projectDetail.html?id=875","指南链接")</f>
        <v>指南链接</v>
      </c>
    </row>
    <row r="403" spans="1:8" ht="84">
      <c r="A403" s="11" t="s">
        <v>1701</v>
      </c>
      <c r="B403" s="1" t="s">
        <v>12</v>
      </c>
      <c r="C403" s="4" t="s">
        <v>1705</v>
      </c>
      <c r="D403" s="2">
        <v>15</v>
      </c>
      <c r="E403" s="1" t="s">
        <v>1703</v>
      </c>
      <c r="F403" s="1" t="s">
        <v>1703</v>
      </c>
      <c r="G403" s="1" t="s">
        <v>2540</v>
      </c>
      <c r="H403" s="1" t="str">
        <f>HYPERLINK("http://123.57.250.226/ProfessionalProjectWebsite/html/projectDetail.html?id=875","指南链接")</f>
        <v>指南链接</v>
      </c>
    </row>
    <row r="404" spans="1:8" ht="84">
      <c r="A404" s="12" t="s">
        <v>1701</v>
      </c>
      <c r="B404" s="1" t="s">
        <v>14</v>
      </c>
      <c r="C404" s="4" t="s">
        <v>1706</v>
      </c>
      <c r="D404" s="2">
        <v>15</v>
      </c>
      <c r="E404" s="1" t="s">
        <v>1703</v>
      </c>
      <c r="F404" s="1" t="s">
        <v>1703</v>
      </c>
      <c r="G404" s="1" t="s">
        <v>2540</v>
      </c>
      <c r="H404" s="1" t="str">
        <f>HYPERLINK("http://123.57.250.226/ProfessionalProjectWebsite/html/projectDetail.html?id=875","指南链接")</f>
        <v>指南链接</v>
      </c>
    </row>
    <row r="405" spans="1:8" ht="144">
      <c r="A405" s="1" t="s">
        <v>1444</v>
      </c>
      <c r="B405" s="1" t="s">
        <v>8</v>
      </c>
      <c r="C405" s="4" t="s">
        <v>1445</v>
      </c>
      <c r="D405" s="2">
        <v>8</v>
      </c>
      <c r="E405" s="1" t="s">
        <v>1446</v>
      </c>
      <c r="F405" s="1" t="s">
        <v>1447</v>
      </c>
      <c r="G405" s="1" t="s">
        <v>2540</v>
      </c>
      <c r="H405" s="1" t="str">
        <f>HYPERLINK("http://123.57.250.226/ProfessionalProjectWebsite/html/projectDetail.html?id=832","指南链接")</f>
        <v>指南链接</v>
      </c>
    </row>
    <row r="406" spans="1:8" ht="60">
      <c r="A406" s="13" t="s">
        <v>398</v>
      </c>
      <c r="B406" s="1" t="s">
        <v>8</v>
      </c>
      <c r="C406" s="4" t="s">
        <v>399</v>
      </c>
      <c r="D406" s="2">
        <v>5</v>
      </c>
      <c r="E406" s="1" t="s">
        <v>400</v>
      </c>
      <c r="F406" s="1" t="s">
        <v>401</v>
      </c>
      <c r="G406" s="1" t="s">
        <v>2540</v>
      </c>
      <c r="H406" s="1" t="str">
        <f aca="true" t="shared" si="9" ref="H406:H411">HYPERLINK("http://123.57.250.226/ProfessionalProjectWebsite/html/projectDetail.html?id=599","指南链接")</f>
        <v>指南链接</v>
      </c>
    </row>
    <row r="407" spans="1:8" ht="72">
      <c r="A407" s="11" t="s">
        <v>398</v>
      </c>
      <c r="B407" s="1" t="s">
        <v>8</v>
      </c>
      <c r="C407" s="4" t="s">
        <v>402</v>
      </c>
      <c r="D407" s="2">
        <v>5</v>
      </c>
      <c r="E407" s="1" t="s">
        <v>400</v>
      </c>
      <c r="F407" s="1" t="s">
        <v>401</v>
      </c>
      <c r="G407" s="1" t="s">
        <v>2540</v>
      </c>
      <c r="H407" s="1" t="str">
        <f t="shared" si="9"/>
        <v>指南链接</v>
      </c>
    </row>
    <row r="408" spans="1:8" ht="72">
      <c r="A408" s="11" t="s">
        <v>398</v>
      </c>
      <c r="B408" s="1" t="s">
        <v>12</v>
      </c>
      <c r="C408" s="4" t="s">
        <v>2714</v>
      </c>
      <c r="D408" s="2">
        <v>5</v>
      </c>
      <c r="E408" s="1" t="s">
        <v>403</v>
      </c>
      <c r="F408" s="1" t="s">
        <v>404</v>
      </c>
      <c r="G408" s="1" t="s">
        <v>2540</v>
      </c>
      <c r="H408" s="1" t="str">
        <f t="shared" si="9"/>
        <v>指南链接</v>
      </c>
    </row>
    <row r="409" spans="1:8" ht="72">
      <c r="A409" s="11" t="s">
        <v>398</v>
      </c>
      <c r="B409" s="1" t="s">
        <v>12</v>
      </c>
      <c r="C409" s="4" t="s">
        <v>2715</v>
      </c>
      <c r="D409" s="2">
        <v>5</v>
      </c>
      <c r="E409" s="1" t="s">
        <v>405</v>
      </c>
      <c r="F409" s="1" t="s">
        <v>405</v>
      </c>
      <c r="G409" s="1" t="s">
        <v>2540</v>
      </c>
      <c r="H409" s="1" t="str">
        <f t="shared" si="9"/>
        <v>指南链接</v>
      </c>
    </row>
    <row r="410" spans="1:8" ht="72">
      <c r="A410" s="11" t="s">
        <v>398</v>
      </c>
      <c r="B410" s="1" t="s">
        <v>12</v>
      </c>
      <c r="C410" s="4" t="s">
        <v>2716</v>
      </c>
      <c r="D410" s="2">
        <v>5</v>
      </c>
      <c r="E410" s="1" t="s">
        <v>406</v>
      </c>
      <c r="F410" s="1" t="s">
        <v>406</v>
      </c>
      <c r="G410" s="1" t="s">
        <v>2540</v>
      </c>
      <c r="H410" s="1" t="str">
        <f t="shared" si="9"/>
        <v>指南链接</v>
      </c>
    </row>
    <row r="411" spans="1:8" ht="72">
      <c r="A411" s="12" t="s">
        <v>398</v>
      </c>
      <c r="B411" s="1" t="s">
        <v>12</v>
      </c>
      <c r="C411" s="4" t="s">
        <v>2717</v>
      </c>
      <c r="D411" s="2">
        <v>5</v>
      </c>
      <c r="E411" s="1" t="s">
        <v>407</v>
      </c>
      <c r="F411" s="1" t="s">
        <v>407</v>
      </c>
      <c r="G411" s="1" t="s">
        <v>2540</v>
      </c>
      <c r="H411" s="1" t="str">
        <f t="shared" si="9"/>
        <v>指南链接</v>
      </c>
    </row>
    <row r="412" spans="1:8" ht="72">
      <c r="A412" s="13" t="s">
        <v>141</v>
      </c>
      <c r="B412" s="1" t="s">
        <v>8</v>
      </c>
      <c r="C412" s="4" t="s">
        <v>142</v>
      </c>
      <c r="D412" s="2">
        <v>10</v>
      </c>
      <c r="E412" s="1" t="s">
        <v>143</v>
      </c>
      <c r="F412" s="1" t="s">
        <v>144</v>
      </c>
      <c r="G412" s="1" t="s">
        <v>2540</v>
      </c>
      <c r="H412" s="1" t="str">
        <f>HYPERLINK("http://123.57.250.226/ProfessionalProjectWebsite/html/projectDetail.html?id=544","指南链接")</f>
        <v>指南链接</v>
      </c>
    </row>
    <row r="413" spans="1:8" ht="84">
      <c r="A413" s="12" t="s">
        <v>141</v>
      </c>
      <c r="B413" s="1" t="s">
        <v>22</v>
      </c>
      <c r="C413" s="4" t="s">
        <v>145</v>
      </c>
      <c r="D413" s="2">
        <v>10</v>
      </c>
      <c r="E413" s="1" t="s">
        <v>146</v>
      </c>
      <c r="F413" s="1" t="s">
        <v>144</v>
      </c>
      <c r="G413" s="1" t="s">
        <v>2540</v>
      </c>
      <c r="H413" s="1" t="str">
        <f>HYPERLINK("http://123.57.250.226/ProfessionalProjectWebsite/html/projectDetail.html?id=544","指南链接")</f>
        <v>指南链接</v>
      </c>
    </row>
    <row r="414" spans="1:8" ht="72">
      <c r="A414" s="13" t="s">
        <v>1768</v>
      </c>
      <c r="B414" s="1" t="s">
        <v>6</v>
      </c>
      <c r="C414" s="4" t="s">
        <v>1769</v>
      </c>
      <c r="D414" s="2">
        <v>5</v>
      </c>
      <c r="E414" s="1" t="s">
        <v>1770</v>
      </c>
      <c r="F414" s="1" t="s">
        <v>1771</v>
      </c>
      <c r="G414" s="1" t="s">
        <v>2540</v>
      </c>
      <c r="H414" s="1" t="str">
        <f aca="true" t="shared" si="10" ref="H414:H421">HYPERLINK("http://123.57.250.226/ProfessionalProjectWebsite/html/projectDetail.html?id=893","指南链接")</f>
        <v>指南链接</v>
      </c>
    </row>
    <row r="415" spans="1:8" ht="36">
      <c r="A415" s="11" t="s">
        <v>1768</v>
      </c>
      <c r="B415" s="1" t="s">
        <v>6</v>
      </c>
      <c r="C415" s="4" t="s">
        <v>1772</v>
      </c>
      <c r="D415" s="2">
        <v>5</v>
      </c>
      <c r="E415" s="1" t="s">
        <v>1773</v>
      </c>
      <c r="F415" s="1" t="s">
        <v>1773</v>
      </c>
      <c r="G415" s="1" t="s">
        <v>2540</v>
      </c>
      <c r="H415" s="1" t="str">
        <f t="shared" si="10"/>
        <v>指南链接</v>
      </c>
    </row>
    <row r="416" spans="1:8" ht="48">
      <c r="A416" s="11" t="s">
        <v>1768</v>
      </c>
      <c r="B416" s="1" t="s">
        <v>6</v>
      </c>
      <c r="C416" s="4" t="s">
        <v>1774</v>
      </c>
      <c r="D416" s="2">
        <v>3</v>
      </c>
      <c r="E416" s="1" t="s">
        <v>1775</v>
      </c>
      <c r="F416" s="1" t="s">
        <v>1775</v>
      </c>
      <c r="G416" s="1" t="s">
        <v>2540</v>
      </c>
      <c r="H416" s="1" t="str">
        <f t="shared" si="10"/>
        <v>指南链接</v>
      </c>
    </row>
    <row r="417" spans="1:8" ht="48">
      <c r="A417" s="11" t="s">
        <v>1768</v>
      </c>
      <c r="B417" s="1" t="s">
        <v>6</v>
      </c>
      <c r="C417" s="4" t="s">
        <v>1776</v>
      </c>
      <c r="D417" s="2">
        <v>3</v>
      </c>
      <c r="E417" s="1" t="s">
        <v>1777</v>
      </c>
      <c r="F417" s="1" t="s">
        <v>1777</v>
      </c>
      <c r="G417" s="1" t="s">
        <v>2540</v>
      </c>
      <c r="H417" s="1" t="str">
        <f t="shared" si="10"/>
        <v>指南链接</v>
      </c>
    </row>
    <row r="418" spans="1:8" ht="48">
      <c r="A418" s="11" t="s">
        <v>1768</v>
      </c>
      <c r="B418" s="1" t="s">
        <v>8</v>
      </c>
      <c r="C418" s="4" t="s">
        <v>1778</v>
      </c>
      <c r="D418" s="2">
        <v>6</v>
      </c>
      <c r="E418" s="1" t="s">
        <v>1779</v>
      </c>
      <c r="F418" s="1" t="s">
        <v>1779</v>
      </c>
      <c r="G418" s="1" t="s">
        <v>2540</v>
      </c>
      <c r="H418" s="1" t="str">
        <f t="shared" si="10"/>
        <v>指南链接</v>
      </c>
    </row>
    <row r="419" spans="1:8" ht="48">
      <c r="A419" s="11" t="s">
        <v>1768</v>
      </c>
      <c r="B419" s="1" t="s">
        <v>8</v>
      </c>
      <c r="C419" s="4" t="s">
        <v>1780</v>
      </c>
      <c r="D419" s="2">
        <v>6</v>
      </c>
      <c r="E419" s="1" t="s">
        <v>1779</v>
      </c>
      <c r="F419" s="1" t="s">
        <v>1779</v>
      </c>
      <c r="G419" s="1" t="s">
        <v>2540</v>
      </c>
      <c r="H419" s="1" t="str">
        <f t="shared" si="10"/>
        <v>指南链接</v>
      </c>
    </row>
    <row r="420" spans="1:8" ht="72">
      <c r="A420" s="11" t="s">
        <v>1768</v>
      </c>
      <c r="B420" s="1" t="s">
        <v>11</v>
      </c>
      <c r="C420" s="4" t="s">
        <v>1781</v>
      </c>
      <c r="D420" s="2">
        <v>10</v>
      </c>
      <c r="E420" s="1" t="s">
        <v>1782</v>
      </c>
      <c r="F420" s="1" t="s">
        <v>1782</v>
      </c>
      <c r="G420" s="1" t="s">
        <v>2540</v>
      </c>
      <c r="H420" s="1" t="str">
        <f t="shared" si="10"/>
        <v>指南链接</v>
      </c>
    </row>
    <row r="421" spans="1:8" ht="72">
      <c r="A421" s="12" t="s">
        <v>1768</v>
      </c>
      <c r="B421" s="1" t="s">
        <v>12</v>
      </c>
      <c r="C421" s="4" t="s">
        <v>1783</v>
      </c>
      <c r="D421" s="2">
        <v>20</v>
      </c>
      <c r="E421" s="1" t="s">
        <v>1784</v>
      </c>
      <c r="F421" s="1" t="s">
        <v>5</v>
      </c>
      <c r="G421" s="1" t="s">
        <v>1785</v>
      </c>
      <c r="H421" s="1" t="str">
        <f t="shared" si="10"/>
        <v>指南链接</v>
      </c>
    </row>
    <row r="422" spans="1:8" ht="156">
      <c r="A422" s="13" t="s">
        <v>2156</v>
      </c>
      <c r="B422" s="1" t="s">
        <v>8</v>
      </c>
      <c r="C422" s="4" t="s">
        <v>2157</v>
      </c>
      <c r="D422" s="2">
        <v>3</v>
      </c>
      <c r="E422" s="1" t="s">
        <v>2158</v>
      </c>
      <c r="F422" s="1" t="s">
        <v>2159</v>
      </c>
      <c r="G422" s="1" t="s">
        <v>2159</v>
      </c>
      <c r="H422" s="1" t="str">
        <f>HYPERLINK("http://123.57.250.226/ProfessionalProjectWebsite/html/projectDetail.html?id=977","指南链接")</f>
        <v>指南链接</v>
      </c>
    </row>
    <row r="423" spans="1:8" ht="156">
      <c r="A423" s="11" t="s">
        <v>2156</v>
      </c>
      <c r="B423" s="1" t="s">
        <v>11</v>
      </c>
      <c r="C423" s="4" t="s">
        <v>2688</v>
      </c>
      <c r="D423" s="2">
        <v>2</v>
      </c>
      <c r="E423" s="1" t="s">
        <v>2160</v>
      </c>
      <c r="F423" s="1" t="s">
        <v>2159</v>
      </c>
      <c r="G423" s="1" t="s">
        <v>2159</v>
      </c>
      <c r="H423" s="1" t="str">
        <f>HYPERLINK("http://123.57.250.226/ProfessionalProjectWebsite/html/projectDetail.html?id=977","指南链接")</f>
        <v>指南链接</v>
      </c>
    </row>
    <row r="424" spans="1:8" ht="156">
      <c r="A424" s="12" t="s">
        <v>2156</v>
      </c>
      <c r="B424" s="1" t="s">
        <v>12</v>
      </c>
      <c r="C424" s="4" t="s">
        <v>2161</v>
      </c>
      <c r="D424" s="2">
        <v>3</v>
      </c>
      <c r="E424" s="1" t="s">
        <v>2162</v>
      </c>
      <c r="F424" s="1" t="s">
        <v>2159</v>
      </c>
      <c r="G424" s="1" t="s">
        <v>2159</v>
      </c>
      <c r="H424" s="1" t="str">
        <f>HYPERLINK("http://123.57.250.226/ProfessionalProjectWebsite/html/projectDetail.html?id=977","指南链接")</f>
        <v>指南链接</v>
      </c>
    </row>
    <row r="425" spans="1:8" ht="60">
      <c r="A425" s="13" t="s">
        <v>194</v>
      </c>
      <c r="B425" s="1" t="s">
        <v>6</v>
      </c>
      <c r="C425" s="4" t="s">
        <v>2574</v>
      </c>
      <c r="D425" s="2">
        <v>20</v>
      </c>
      <c r="E425" s="1" t="s">
        <v>195</v>
      </c>
      <c r="F425" s="1" t="s">
        <v>196</v>
      </c>
      <c r="G425" s="1" t="s">
        <v>2540</v>
      </c>
      <c r="H425" s="1" t="str">
        <f aca="true" t="shared" si="11" ref="H425:H430">HYPERLINK("http://123.57.250.226/ProfessionalProjectWebsite/html/projectDetail.html?id=567","指南链接")</f>
        <v>指南链接</v>
      </c>
    </row>
    <row r="426" spans="1:8" ht="144">
      <c r="A426" s="11" t="s">
        <v>194</v>
      </c>
      <c r="B426" s="1" t="s">
        <v>8</v>
      </c>
      <c r="C426" s="4" t="s">
        <v>197</v>
      </c>
      <c r="D426" s="2">
        <v>30</v>
      </c>
      <c r="E426" s="1" t="s">
        <v>198</v>
      </c>
      <c r="F426" s="1" t="s">
        <v>199</v>
      </c>
      <c r="G426" s="1" t="s">
        <v>2540</v>
      </c>
      <c r="H426" s="1" t="str">
        <f t="shared" si="11"/>
        <v>指南链接</v>
      </c>
    </row>
    <row r="427" spans="1:8" ht="144">
      <c r="A427" s="11" t="s">
        <v>194</v>
      </c>
      <c r="B427" s="1" t="s">
        <v>11</v>
      </c>
      <c r="C427" s="4" t="s">
        <v>200</v>
      </c>
      <c r="D427" s="2">
        <v>20</v>
      </c>
      <c r="E427" s="1" t="s">
        <v>201</v>
      </c>
      <c r="F427" s="1" t="s">
        <v>199</v>
      </c>
      <c r="G427" s="1" t="s">
        <v>2540</v>
      </c>
      <c r="H427" s="1" t="str">
        <f t="shared" si="11"/>
        <v>指南链接</v>
      </c>
    </row>
    <row r="428" spans="1:8" ht="84">
      <c r="A428" s="11" t="s">
        <v>194</v>
      </c>
      <c r="B428" s="1" t="s">
        <v>12</v>
      </c>
      <c r="C428" s="4" t="s">
        <v>202</v>
      </c>
      <c r="D428" s="2">
        <v>30</v>
      </c>
      <c r="E428" s="1" t="s">
        <v>203</v>
      </c>
      <c r="F428" s="1" t="s">
        <v>204</v>
      </c>
      <c r="G428" s="1" t="s">
        <v>2540</v>
      </c>
      <c r="H428" s="1" t="str">
        <f t="shared" si="11"/>
        <v>指南链接</v>
      </c>
    </row>
    <row r="429" spans="1:8" ht="72">
      <c r="A429" s="11" t="s">
        <v>194</v>
      </c>
      <c r="B429" s="1" t="s">
        <v>14</v>
      </c>
      <c r="C429" s="4" t="s">
        <v>205</v>
      </c>
      <c r="D429" s="2">
        <v>20</v>
      </c>
      <c r="E429" s="1" t="s">
        <v>206</v>
      </c>
      <c r="F429" s="1" t="s">
        <v>206</v>
      </c>
      <c r="G429" s="1" t="s">
        <v>2540</v>
      </c>
      <c r="H429" s="1" t="str">
        <f t="shared" si="11"/>
        <v>指南链接</v>
      </c>
    </row>
    <row r="430" spans="1:8" ht="60">
      <c r="A430" s="12" t="s">
        <v>194</v>
      </c>
      <c r="B430" s="1" t="s">
        <v>16</v>
      </c>
      <c r="C430" s="4" t="s">
        <v>207</v>
      </c>
      <c r="D430" s="2">
        <v>50</v>
      </c>
      <c r="E430" s="1" t="s">
        <v>208</v>
      </c>
      <c r="F430" s="1" t="s">
        <v>209</v>
      </c>
      <c r="G430" s="1" t="s">
        <v>209</v>
      </c>
      <c r="H430" s="1" t="str">
        <f t="shared" si="11"/>
        <v>指南链接</v>
      </c>
    </row>
    <row r="431" spans="1:8" ht="72">
      <c r="A431" s="1" t="s">
        <v>2208</v>
      </c>
      <c r="B431" s="1" t="s">
        <v>8</v>
      </c>
      <c r="C431" s="4" t="s">
        <v>2209</v>
      </c>
      <c r="D431" s="2">
        <v>10</v>
      </c>
      <c r="E431" s="1" t="s">
        <v>2210</v>
      </c>
      <c r="F431" s="1" t="s">
        <v>2211</v>
      </c>
      <c r="G431" s="1" t="s">
        <v>2540</v>
      </c>
      <c r="H431" s="1" t="str">
        <f>HYPERLINK("http://123.57.250.226/ProfessionalProjectWebsite/html/projectDetail.html?id=985","指南链接")</f>
        <v>指南链接</v>
      </c>
    </row>
    <row r="432" spans="1:8" ht="48">
      <c r="A432" s="13" t="s">
        <v>1722</v>
      </c>
      <c r="B432" s="1" t="s">
        <v>6</v>
      </c>
      <c r="C432" s="4" t="s">
        <v>1723</v>
      </c>
      <c r="D432" s="2">
        <v>5</v>
      </c>
      <c r="E432" s="1" t="s">
        <v>1724</v>
      </c>
      <c r="F432" s="1" t="s">
        <v>1725</v>
      </c>
      <c r="G432" s="1" t="s">
        <v>2540</v>
      </c>
      <c r="H432" s="1" t="str">
        <f aca="true" t="shared" si="12" ref="H432:H437">HYPERLINK("http://123.57.250.226/ProfessionalProjectWebsite/html/projectDetail.html?id=879","指南链接")</f>
        <v>指南链接</v>
      </c>
    </row>
    <row r="433" spans="1:8" ht="60">
      <c r="A433" s="11" t="s">
        <v>1722</v>
      </c>
      <c r="B433" s="1" t="s">
        <v>8</v>
      </c>
      <c r="C433" s="4" t="s">
        <v>1726</v>
      </c>
      <c r="D433" s="2">
        <v>6</v>
      </c>
      <c r="E433" s="1" t="s">
        <v>1727</v>
      </c>
      <c r="F433" s="1" t="s">
        <v>1728</v>
      </c>
      <c r="G433" s="1" t="s">
        <v>2540</v>
      </c>
      <c r="H433" s="1" t="str">
        <f t="shared" si="12"/>
        <v>指南链接</v>
      </c>
    </row>
    <row r="434" spans="1:8" ht="60">
      <c r="A434" s="11" t="s">
        <v>1722</v>
      </c>
      <c r="B434" s="1" t="s">
        <v>8</v>
      </c>
      <c r="C434" s="4" t="s">
        <v>1729</v>
      </c>
      <c r="D434" s="2">
        <v>2</v>
      </c>
      <c r="E434" s="1" t="s">
        <v>1730</v>
      </c>
      <c r="F434" s="1" t="s">
        <v>1728</v>
      </c>
      <c r="G434" s="1" t="s">
        <v>2540</v>
      </c>
      <c r="H434" s="1" t="str">
        <f t="shared" si="12"/>
        <v>指南链接</v>
      </c>
    </row>
    <row r="435" spans="1:8" ht="72">
      <c r="A435" s="11" t="s">
        <v>1722</v>
      </c>
      <c r="B435" s="1" t="s">
        <v>11</v>
      </c>
      <c r="C435" s="4" t="s">
        <v>1731</v>
      </c>
      <c r="D435" s="2">
        <v>10</v>
      </c>
      <c r="E435" s="1" t="s">
        <v>1732</v>
      </c>
      <c r="F435" s="1" t="s">
        <v>1725</v>
      </c>
      <c r="G435" s="1" t="s">
        <v>2540</v>
      </c>
      <c r="H435" s="1" t="str">
        <f t="shared" si="12"/>
        <v>指南链接</v>
      </c>
    </row>
    <row r="436" spans="1:8" ht="60">
      <c r="A436" s="11" t="s">
        <v>1722</v>
      </c>
      <c r="B436" s="1" t="s">
        <v>12</v>
      </c>
      <c r="C436" s="4" t="s">
        <v>1733</v>
      </c>
      <c r="D436" s="2">
        <v>5</v>
      </c>
      <c r="E436" s="1" t="s">
        <v>1734</v>
      </c>
      <c r="F436" s="1" t="s">
        <v>1725</v>
      </c>
      <c r="G436" s="1" t="s">
        <v>2540</v>
      </c>
      <c r="H436" s="1" t="str">
        <f t="shared" si="12"/>
        <v>指南链接</v>
      </c>
    </row>
    <row r="437" spans="1:8" ht="60">
      <c r="A437" s="12" t="s">
        <v>1722</v>
      </c>
      <c r="B437" s="1" t="s">
        <v>16</v>
      </c>
      <c r="C437" s="4" t="s">
        <v>1735</v>
      </c>
      <c r="D437" s="2">
        <v>4</v>
      </c>
      <c r="E437" s="1" t="s">
        <v>1736</v>
      </c>
      <c r="F437" s="1" t="s">
        <v>5</v>
      </c>
      <c r="G437" s="1" t="s">
        <v>1737</v>
      </c>
      <c r="H437" s="1" t="str">
        <f t="shared" si="12"/>
        <v>指南链接</v>
      </c>
    </row>
    <row r="438" spans="1:8" ht="72">
      <c r="A438" s="13" t="s">
        <v>1205</v>
      </c>
      <c r="B438" s="1" t="s">
        <v>6</v>
      </c>
      <c r="C438" s="4" t="s">
        <v>1206</v>
      </c>
      <c r="D438" s="2">
        <v>5</v>
      </c>
      <c r="E438" s="1" t="s">
        <v>1207</v>
      </c>
      <c r="F438" s="1" t="s">
        <v>1208</v>
      </c>
      <c r="G438" s="1" t="s">
        <v>2540</v>
      </c>
      <c r="H438" s="1" t="str">
        <f>HYPERLINK("http://123.57.250.226/ProfessionalProjectWebsite/html/projectDetail.html?id=770","指南链接")</f>
        <v>指南链接</v>
      </c>
    </row>
    <row r="439" spans="1:8" ht="72">
      <c r="A439" s="11" t="s">
        <v>1205</v>
      </c>
      <c r="B439" s="1" t="s">
        <v>6</v>
      </c>
      <c r="C439" s="4" t="s">
        <v>1206</v>
      </c>
      <c r="D439" s="2">
        <v>5</v>
      </c>
      <c r="E439" s="1" t="s">
        <v>1209</v>
      </c>
      <c r="F439" s="1" t="s">
        <v>1210</v>
      </c>
      <c r="G439" s="1" t="s">
        <v>2540</v>
      </c>
      <c r="H439" s="1" t="str">
        <f>HYPERLINK("http://123.57.250.226/ProfessionalProjectWebsite/html/projectDetail.html?id=770","指南链接")</f>
        <v>指南链接</v>
      </c>
    </row>
    <row r="440" spans="1:8" ht="48">
      <c r="A440" s="11" t="s">
        <v>1205</v>
      </c>
      <c r="B440" s="1" t="s">
        <v>8</v>
      </c>
      <c r="C440" s="4" t="s">
        <v>1211</v>
      </c>
      <c r="D440" s="2">
        <v>20</v>
      </c>
      <c r="E440" s="1" t="s">
        <v>1212</v>
      </c>
      <c r="F440" s="1" t="s">
        <v>393</v>
      </c>
      <c r="G440" s="1" t="s">
        <v>2540</v>
      </c>
      <c r="H440" s="1" t="str">
        <f>HYPERLINK("http://123.57.250.226/ProfessionalProjectWebsite/html/projectDetail.html?id=770","指南链接")</f>
        <v>指南链接</v>
      </c>
    </row>
    <row r="441" spans="1:8" ht="60">
      <c r="A441" s="11" t="s">
        <v>1205</v>
      </c>
      <c r="B441" s="1" t="s">
        <v>8</v>
      </c>
      <c r="C441" s="4" t="s">
        <v>1213</v>
      </c>
      <c r="D441" s="2">
        <v>20</v>
      </c>
      <c r="E441" s="1" t="s">
        <v>1212</v>
      </c>
      <c r="F441" s="1" t="s">
        <v>393</v>
      </c>
      <c r="G441" s="1" t="s">
        <v>2540</v>
      </c>
      <c r="H441" s="1" t="str">
        <f>HYPERLINK("http://123.57.250.226/ProfessionalProjectWebsite/html/projectDetail.html?id=770","指南链接")</f>
        <v>指南链接</v>
      </c>
    </row>
    <row r="442" spans="1:8" ht="96">
      <c r="A442" s="12" t="s">
        <v>1205</v>
      </c>
      <c r="B442" s="1" t="s">
        <v>12</v>
      </c>
      <c r="C442" s="4" t="s">
        <v>1214</v>
      </c>
      <c r="D442" s="2">
        <v>5</v>
      </c>
      <c r="E442" s="1" t="s">
        <v>1215</v>
      </c>
      <c r="F442" s="1" t="s">
        <v>393</v>
      </c>
      <c r="G442" s="1" t="s">
        <v>2540</v>
      </c>
      <c r="H442" s="1" t="str">
        <f>HYPERLINK("http://123.57.250.226/ProfessionalProjectWebsite/html/projectDetail.html?id=770","指南链接")</f>
        <v>指南链接</v>
      </c>
    </row>
    <row r="443" spans="1:8" ht="96">
      <c r="A443" s="13" t="s">
        <v>1111</v>
      </c>
      <c r="B443" s="1" t="s">
        <v>8</v>
      </c>
      <c r="C443" s="4" t="s">
        <v>1112</v>
      </c>
      <c r="D443" s="2">
        <v>5</v>
      </c>
      <c r="E443" s="1" t="s">
        <v>1113</v>
      </c>
      <c r="F443" s="1" t="s">
        <v>1114</v>
      </c>
      <c r="G443" s="1" t="s">
        <v>2540</v>
      </c>
      <c r="H443" s="1" t="str">
        <f>HYPERLINK("http://123.57.250.226/ProfessionalProjectWebsite/html/projectDetail.html?id=735","指南链接")</f>
        <v>指南链接</v>
      </c>
    </row>
    <row r="444" spans="1:8" ht="120">
      <c r="A444" s="11" t="s">
        <v>1111</v>
      </c>
      <c r="B444" s="1" t="s">
        <v>11</v>
      </c>
      <c r="C444" s="4" t="s">
        <v>1115</v>
      </c>
      <c r="D444" s="2">
        <v>10</v>
      </c>
      <c r="E444" s="1" t="s">
        <v>1113</v>
      </c>
      <c r="F444" s="1" t="s">
        <v>1114</v>
      </c>
      <c r="G444" s="1" t="s">
        <v>2540</v>
      </c>
      <c r="H444" s="1" t="str">
        <f>HYPERLINK("http://123.57.250.226/ProfessionalProjectWebsite/html/projectDetail.html?id=735","指南链接")</f>
        <v>指南链接</v>
      </c>
    </row>
    <row r="445" spans="1:8" ht="108">
      <c r="A445" s="11" t="s">
        <v>1111</v>
      </c>
      <c r="B445" s="1" t="s">
        <v>12</v>
      </c>
      <c r="C445" s="4" t="s">
        <v>1116</v>
      </c>
      <c r="D445" s="2">
        <v>5</v>
      </c>
      <c r="E445" s="1" t="s">
        <v>1113</v>
      </c>
      <c r="F445" s="1" t="s">
        <v>1114</v>
      </c>
      <c r="G445" s="1" t="s">
        <v>2540</v>
      </c>
      <c r="H445" s="1" t="str">
        <f>HYPERLINK("http://123.57.250.226/ProfessionalProjectWebsite/html/projectDetail.html?id=735","指南链接")</f>
        <v>指南链接</v>
      </c>
    </row>
    <row r="446" spans="1:8" ht="84">
      <c r="A446" s="12" t="s">
        <v>1111</v>
      </c>
      <c r="B446" s="1" t="s">
        <v>14</v>
      </c>
      <c r="C446" s="4" t="s">
        <v>1117</v>
      </c>
      <c r="D446" s="2">
        <v>10</v>
      </c>
      <c r="E446" s="1" t="s">
        <v>1113</v>
      </c>
      <c r="F446" s="1" t="s">
        <v>1114</v>
      </c>
      <c r="G446" s="1" t="s">
        <v>2540</v>
      </c>
      <c r="H446" s="1" t="str">
        <f>HYPERLINK("http://123.57.250.226/ProfessionalProjectWebsite/html/projectDetail.html?id=735","指南链接")</f>
        <v>指南链接</v>
      </c>
    </row>
    <row r="447" spans="1:8" ht="132">
      <c r="A447" s="13" t="s">
        <v>524</v>
      </c>
      <c r="B447" s="1" t="s">
        <v>6</v>
      </c>
      <c r="C447" s="4" t="s">
        <v>525</v>
      </c>
      <c r="D447" s="2">
        <v>10</v>
      </c>
      <c r="E447" s="1" t="s">
        <v>526</v>
      </c>
      <c r="F447" s="1" t="s">
        <v>527</v>
      </c>
      <c r="G447" s="1" t="s">
        <v>2540</v>
      </c>
      <c r="H447" s="1" t="str">
        <f>HYPERLINK("http://123.57.250.226/ProfessionalProjectWebsite/html/projectDetail.html?id=623","指南链接")</f>
        <v>指南链接</v>
      </c>
    </row>
    <row r="448" spans="1:8" ht="84">
      <c r="A448" s="11" t="s">
        <v>524</v>
      </c>
      <c r="B448" s="1" t="s">
        <v>8</v>
      </c>
      <c r="C448" s="4" t="s">
        <v>528</v>
      </c>
      <c r="D448" s="2">
        <v>10</v>
      </c>
      <c r="E448" s="1" t="s">
        <v>529</v>
      </c>
      <c r="F448" s="1" t="s">
        <v>530</v>
      </c>
      <c r="G448" s="1" t="s">
        <v>2540</v>
      </c>
      <c r="H448" s="1" t="str">
        <f>HYPERLINK("http://123.57.250.226/ProfessionalProjectWebsite/html/projectDetail.html?id=623","指南链接")</f>
        <v>指南链接</v>
      </c>
    </row>
    <row r="449" spans="1:8" ht="96">
      <c r="A449" s="11" t="s">
        <v>524</v>
      </c>
      <c r="B449" s="1" t="s">
        <v>11</v>
      </c>
      <c r="C449" s="4" t="s">
        <v>531</v>
      </c>
      <c r="D449" s="2">
        <v>5</v>
      </c>
      <c r="E449" s="1" t="s">
        <v>532</v>
      </c>
      <c r="F449" s="1" t="s">
        <v>532</v>
      </c>
      <c r="G449" s="1" t="s">
        <v>2540</v>
      </c>
      <c r="H449" s="1" t="str">
        <f>HYPERLINK("http://123.57.250.226/ProfessionalProjectWebsite/html/projectDetail.html?id=623","指南链接")</f>
        <v>指南链接</v>
      </c>
    </row>
    <row r="450" spans="1:8" ht="120">
      <c r="A450" s="11" t="s">
        <v>524</v>
      </c>
      <c r="B450" s="1" t="s">
        <v>12</v>
      </c>
      <c r="C450" s="4" t="s">
        <v>2575</v>
      </c>
      <c r="D450" s="2">
        <v>15</v>
      </c>
      <c r="E450" s="1" t="s">
        <v>533</v>
      </c>
      <c r="F450" s="1" t="s">
        <v>533</v>
      </c>
      <c r="G450" s="1" t="s">
        <v>2540</v>
      </c>
      <c r="H450" s="1" t="str">
        <f>HYPERLINK("http://123.57.250.226/ProfessionalProjectWebsite/html/projectDetail.html?id=623","指南链接")</f>
        <v>指南链接</v>
      </c>
    </row>
    <row r="451" spans="1:8" ht="84">
      <c r="A451" s="12" t="s">
        <v>524</v>
      </c>
      <c r="B451" s="1" t="s">
        <v>14</v>
      </c>
      <c r="C451" s="4" t="s">
        <v>534</v>
      </c>
      <c r="D451" s="2">
        <v>10</v>
      </c>
      <c r="E451" s="1" t="s">
        <v>535</v>
      </c>
      <c r="F451" s="1" t="s">
        <v>535</v>
      </c>
      <c r="G451" s="1" t="s">
        <v>2540</v>
      </c>
      <c r="H451" s="1" t="str">
        <f>HYPERLINK("http://123.57.250.226/ProfessionalProjectWebsite/html/projectDetail.html?id=623","指南链接")</f>
        <v>指南链接</v>
      </c>
    </row>
    <row r="452" spans="1:8" ht="144">
      <c r="A452" s="1" t="s">
        <v>2019</v>
      </c>
      <c r="B452" s="1" t="s">
        <v>14</v>
      </c>
      <c r="C452" s="4" t="s">
        <v>2020</v>
      </c>
      <c r="D452" s="2">
        <v>6</v>
      </c>
      <c r="E452" s="1" t="s">
        <v>2021</v>
      </c>
      <c r="F452" s="1" t="s">
        <v>2021</v>
      </c>
      <c r="G452" s="1" t="s">
        <v>2540</v>
      </c>
      <c r="H452" s="1" t="str">
        <f>HYPERLINK("http://123.57.250.226/ProfessionalProjectWebsite/html/projectDetail.html?id=946","指南链接")</f>
        <v>指南链接</v>
      </c>
    </row>
    <row r="453" spans="1:8" ht="144">
      <c r="A453" s="13" t="s">
        <v>210</v>
      </c>
      <c r="B453" s="1" t="s">
        <v>6</v>
      </c>
      <c r="C453" s="4" t="s">
        <v>2576</v>
      </c>
      <c r="D453" s="2">
        <v>20</v>
      </c>
      <c r="E453" s="1" t="s">
        <v>211</v>
      </c>
      <c r="F453" s="1" t="s">
        <v>212</v>
      </c>
      <c r="G453" s="1" t="s">
        <v>2540</v>
      </c>
      <c r="H453" s="1" t="str">
        <f>HYPERLINK("http://123.57.250.226/ProfessionalProjectWebsite/html/projectDetail.html?id=570","指南链接")</f>
        <v>指南链接</v>
      </c>
    </row>
    <row r="454" spans="1:8" ht="144">
      <c r="A454" s="11" t="s">
        <v>210</v>
      </c>
      <c r="B454" s="1" t="s">
        <v>8</v>
      </c>
      <c r="C454" s="4" t="s">
        <v>213</v>
      </c>
      <c r="D454" s="2">
        <v>20</v>
      </c>
      <c r="E454" s="1" t="s">
        <v>211</v>
      </c>
      <c r="F454" s="1" t="s">
        <v>212</v>
      </c>
      <c r="G454" s="1" t="s">
        <v>2540</v>
      </c>
      <c r="H454" s="1" t="str">
        <f>HYPERLINK("http://123.57.250.226/ProfessionalProjectWebsite/html/projectDetail.html?id=570","指南链接")</f>
        <v>指南链接</v>
      </c>
    </row>
    <row r="455" spans="1:8" ht="144">
      <c r="A455" s="12" t="s">
        <v>210</v>
      </c>
      <c r="B455" s="1" t="s">
        <v>12</v>
      </c>
      <c r="C455" s="4" t="s">
        <v>214</v>
      </c>
      <c r="D455" s="2">
        <v>20</v>
      </c>
      <c r="E455" s="1" t="s">
        <v>211</v>
      </c>
      <c r="F455" s="1" t="s">
        <v>212</v>
      </c>
      <c r="G455" s="1" t="s">
        <v>2540</v>
      </c>
      <c r="H455" s="1" t="str">
        <f>HYPERLINK("http://123.57.250.226/ProfessionalProjectWebsite/html/projectDetail.html?id=570","指南链接")</f>
        <v>指南链接</v>
      </c>
    </row>
    <row r="456" spans="1:8" ht="84">
      <c r="A456" s="13" t="s">
        <v>482</v>
      </c>
      <c r="B456" s="1" t="s">
        <v>6</v>
      </c>
      <c r="C456" s="4" t="s">
        <v>483</v>
      </c>
      <c r="D456" s="2">
        <v>2</v>
      </c>
      <c r="E456" s="1" t="s">
        <v>484</v>
      </c>
      <c r="F456" s="1" t="s">
        <v>485</v>
      </c>
      <c r="G456" s="1" t="s">
        <v>2540</v>
      </c>
      <c r="H456" s="1" t="str">
        <f>HYPERLINK("http://123.57.250.226/ProfessionalProjectWebsite/html/projectDetail.html?id=616","指南链接")</f>
        <v>指南链接</v>
      </c>
    </row>
    <row r="457" spans="1:8" ht="96">
      <c r="A457" s="11" t="s">
        <v>482</v>
      </c>
      <c r="B457" s="1" t="s">
        <v>8</v>
      </c>
      <c r="C457" s="4" t="s">
        <v>2577</v>
      </c>
      <c r="D457" s="2">
        <v>10</v>
      </c>
      <c r="E457" s="1" t="s">
        <v>486</v>
      </c>
      <c r="F457" s="1" t="s">
        <v>487</v>
      </c>
      <c r="G457" s="1" t="s">
        <v>2540</v>
      </c>
      <c r="H457" s="1" t="str">
        <f>HYPERLINK("http://123.57.250.226/ProfessionalProjectWebsite/html/projectDetail.html?id=616","指南链接")</f>
        <v>指南链接</v>
      </c>
    </row>
    <row r="458" spans="1:8" ht="84">
      <c r="A458" s="11" t="s">
        <v>482</v>
      </c>
      <c r="B458" s="1" t="s">
        <v>11</v>
      </c>
      <c r="C458" s="4" t="s">
        <v>488</v>
      </c>
      <c r="D458" s="2">
        <v>4</v>
      </c>
      <c r="E458" s="1" t="s">
        <v>489</v>
      </c>
      <c r="F458" s="1" t="s">
        <v>490</v>
      </c>
      <c r="G458" s="1" t="s">
        <v>2540</v>
      </c>
      <c r="H458" s="1" t="str">
        <f>HYPERLINK("http://123.57.250.226/ProfessionalProjectWebsite/html/projectDetail.html?id=616","指南链接")</f>
        <v>指南链接</v>
      </c>
    </row>
    <row r="459" spans="1:8" ht="60">
      <c r="A459" s="12" t="s">
        <v>482</v>
      </c>
      <c r="B459" s="1" t="s">
        <v>12</v>
      </c>
      <c r="C459" s="4" t="s">
        <v>491</v>
      </c>
      <c r="D459" s="2">
        <v>12</v>
      </c>
      <c r="E459" s="1" t="s">
        <v>492</v>
      </c>
      <c r="F459" s="1" t="s">
        <v>493</v>
      </c>
      <c r="G459" s="1" t="s">
        <v>2540</v>
      </c>
      <c r="H459" s="1" t="str">
        <f>HYPERLINK("http://123.57.250.226/ProfessionalProjectWebsite/html/projectDetail.html?id=616","指南链接")</f>
        <v>指南链接</v>
      </c>
    </row>
    <row r="460" spans="1:8" ht="84">
      <c r="A460" s="13" t="s">
        <v>1693</v>
      </c>
      <c r="B460" s="1" t="s">
        <v>6</v>
      </c>
      <c r="C460" s="4" t="s">
        <v>1694</v>
      </c>
      <c r="D460" s="2">
        <v>40</v>
      </c>
      <c r="E460" s="1" t="s">
        <v>1695</v>
      </c>
      <c r="F460" s="1" t="s">
        <v>1695</v>
      </c>
      <c r="G460" s="1" t="s">
        <v>2540</v>
      </c>
      <c r="H460" s="1" t="str">
        <f>HYPERLINK("http://123.57.250.226/ProfessionalProjectWebsite/html/projectDetail.html?id=874","指南链接")</f>
        <v>指南链接</v>
      </c>
    </row>
    <row r="461" spans="1:8" ht="144">
      <c r="A461" s="11" t="s">
        <v>1693</v>
      </c>
      <c r="B461" s="1" t="s">
        <v>8</v>
      </c>
      <c r="C461" s="4" t="s">
        <v>1696</v>
      </c>
      <c r="D461" s="2">
        <v>14</v>
      </c>
      <c r="E461" s="1" t="s">
        <v>1697</v>
      </c>
      <c r="F461" s="1" t="s">
        <v>1697</v>
      </c>
      <c r="G461" s="1" t="s">
        <v>2540</v>
      </c>
      <c r="H461" s="1" t="str">
        <f>HYPERLINK("http://123.57.250.226/ProfessionalProjectWebsite/html/projectDetail.html?id=874","指南链接")</f>
        <v>指南链接</v>
      </c>
    </row>
    <row r="462" spans="1:8" ht="60">
      <c r="A462" s="12" t="s">
        <v>1693</v>
      </c>
      <c r="B462" s="1" t="s">
        <v>12</v>
      </c>
      <c r="C462" s="4" t="s">
        <v>1698</v>
      </c>
      <c r="D462" s="2">
        <v>10</v>
      </c>
      <c r="E462" s="1" t="s">
        <v>1699</v>
      </c>
      <c r="F462" s="1" t="s">
        <v>1700</v>
      </c>
      <c r="G462" s="1" t="s">
        <v>2540</v>
      </c>
      <c r="H462" s="1" t="str">
        <f>HYPERLINK("http://123.57.250.226/ProfessionalProjectWebsite/html/projectDetail.html?id=874","指南链接")</f>
        <v>指南链接</v>
      </c>
    </row>
    <row r="463" spans="1:8" ht="96">
      <c r="A463" s="13" t="s">
        <v>700</v>
      </c>
      <c r="B463" s="1" t="s">
        <v>6</v>
      </c>
      <c r="C463" s="4" t="s">
        <v>701</v>
      </c>
      <c r="D463" s="2">
        <v>10</v>
      </c>
      <c r="E463" s="1" t="s">
        <v>702</v>
      </c>
      <c r="F463" s="1" t="s">
        <v>77</v>
      </c>
      <c r="G463" s="1" t="s">
        <v>2540</v>
      </c>
      <c r="H463" s="1" t="str">
        <f>HYPERLINK("http://123.57.250.226/ProfessionalProjectWebsite/html/projectDetail.html?id=656","指南链接")</f>
        <v>指南链接</v>
      </c>
    </row>
    <row r="464" spans="1:8" ht="120">
      <c r="A464" s="11" t="s">
        <v>700</v>
      </c>
      <c r="B464" s="1" t="s">
        <v>8</v>
      </c>
      <c r="C464" s="4" t="s">
        <v>703</v>
      </c>
      <c r="D464" s="2">
        <v>10</v>
      </c>
      <c r="E464" s="1" t="s">
        <v>704</v>
      </c>
      <c r="F464" s="1" t="s">
        <v>77</v>
      </c>
      <c r="G464" s="1" t="s">
        <v>2540</v>
      </c>
      <c r="H464" s="1" t="str">
        <f>HYPERLINK("http://123.57.250.226/ProfessionalProjectWebsite/html/projectDetail.html?id=656","指南链接")</f>
        <v>指南链接</v>
      </c>
    </row>
    <row r="465" spans="1:8" ht="120">
      <c r="A465" s="11" t="s">
        <v>700</v>
      </c>
      <c r="B465" s="1" t="s">
        <v>11</v>
      </c>
      <c r="C465" s="4" t="s">
        <v>705</v>
      </c>
      <c r="D465" s="2">
        <v>10</v>
      </c>
      <c r="E465" s="1" t="s">
        <v>706</v>
      </c>
      <c r="F465" s="1" t="s">
        <v>77</v>
      </c>
      <c r="G465" s="1" t="s">
        <v>2540</v>
      </c>
      <c r="H465" s="1" t="str">
        <f>HYPERLINK("http://123.57.250.226/ProfessionalProjectWebsite/html/projectDetail.html?id=656","指南链接")</f>
        <v>指南链接</v>
      </c>
    </row>
    <row r="466" spans="1:8" ht="108">
      <c r="A466" s="12" t="s">
        <v>700</v>
      </c>
      <c r="B466" s="1" t="s">
        <v>12</v>
      </c>
      <c r="C466" s="4" t="s">
        <v>707</v>
      </c>
      <c r="D466" s="2">
        <v>10</v>
      </c>
      <c r="E466" s="1" t="s">
        <v>708</v>
      </c>
      <c r="F466" s="1" t="s">
        <v>77</v>
      </c>
      <c r="G466" s="1" t="s">
        <v>2540</v>
      </c>
      <c r="H466" s="1" t="str">
        <f>HYPERLINK("http://123.57.250.226/ProfessionalProjectWebsite/html/projectDetail.html?id=656","指南链接")</f>
        <v>指南链接</v>
      </c>
    </row>
    <row r="467" spans="1:8" ht="72">
      <c r="A467" s="13" t="s">
        <v>1105</v>
      </c>
      <c r="B467" s="1" t="s">
        <v>8</v>
      </c>
      <c r="C467" s="4" t="s">
        <v>1106</v>
      </c>
      <c r="D467" s="2">
        <v>10</v>
      </c>
      <c r="E467" s="1" t="s">
        <v>1107</v>
      </c>
      <c r="F467" s="1" t="s">
        <v>1108</v>
      </c>
      <c r="G467" s="1" t="s">
        <v>2540</v>
      </c>
      <c r="H467" s="1" t="str">
        <f>HYPERLINK("http://123.57.250.226/ProfessionalProjectWebsite/html/projectDetail.html?id=734","指南链接")</f>
        <v>指南链接</v>
      </c>
    </row>
    <row r="468" spans="1:8" ht="72">
      <c r="A468" s="11" t="s">
        <v>1105</v>
      </c>
      <c r="B468" s="1" t="s">
        <v>11</v>
      </c>
      <c r="C468" s="4" t="s">
        <v>1109</v>
      </c>
      <c r="D468" s="2">
        <v>20</v>
      </c>
      <c r="E468" s="1" t="s">
        <v>1107</v>
      </c>
      <c r="F468" s="1" t="s">
        <v>1108</v>
      </c>
      <c r="G468" s="1" t="s">
        <v>2540</v>
      </c>
      <c r="H468" s="1" t="str">
        <f>HYPERLINK("http://123.57.250.226/ProfessionalProjectWebsite/html/projectDetail.html?id=734","指南链接")</f>
        <v>指南链接</v>
      </c>
    </row>
    <row r="469" spans="1:8" ht="84">
      <c r="A469" s="12" t="s">
        <v>1105</v>
      </c>
      <c r="B469" s="1" t="s">
        <v>12</v>
      </c>
      <c r="C469" s="4" t="s">
        <v>1110</v>
      </c>
      <c r="D469" s="2">
        <v>5</v>
      </c>
      <c r="E469" s="1" t="s">
        <v>1107</v>
      </c>
      <c r="F469" s="1" t="s">
        <v>1108</v>
      </c>
      <c r="G469" s="1" t="s">
        <v>2540</v>
      </c>
      <c r="H469" s="1" t="str">
        <f>HYPERLINK("http://123.57.250.226/ProfessionalProjectWebsite/html/projectDetail.html?id=734","指南链接")</f>
        <v>指南链接</v>
      </c>
    </row>
    <row r="470" spans="1:8" ht="60">
      <c r="A470" s="13" t="s">
        <v>288</v>
      </c>
      <c r="B470" s="1" t="s">
        <v>8</v>
      </c>
      <c r="C470" s="4" t="s">
        <v>289</v>
      </c>
      <c r="D470" s="2">
        <v>5</v>
      </c>
      <c r="E470" s="1" t="s">
        <v>290</v>
      </c>
      <c r="F470" s="1" t="s">
        <v>291</v>
      </c>
      <c r="G470" s="1" t="s">
        <v>2540</v>
      </c>
      <c r="H470" s="1" t="str">
        <f>HYPERLINK("http://123.57.250.226/ProfessionalProjectWebsite/html/projectDetail.html?id=587","指南链接")</f>
        <v>指南链接</v>
      </c>
    </row>
    <row r="471" spans="1:8" ht="60">
      <c r="A471" s="12" t="s">
        <v>288</v>
      </c>
      <c r="B471" s="1" t="s">
        <v>11</v>
      </c>
      <c r="C471" s="4" t="s">
        <v>292</v>
      </c>
      <c r="D471" s="2">
        <v>2</v>
      </c>
      <c r="E471" s="1" t="s">
        <v>290</v>
      </c>
      <c r="F471" s="1" t="s">
        <v>291</v>
      </c>
      <c r="G471" s="1" t="s">
        <v>2540</v>
      </c>
      <c r="H471" s="1" t="str">
        <f>HYPERLINK("http://123.57.250.226/ProfessionalProjectWebsite/html/projectDetail.html?id=587","指南链接")</f>
        <v>指南链接</v>
      </c>
    </row>
    <row r="472" spans="1:8" ht="120">
      <c r="A472" s="13" t="s">
        <v>696</v>
      </c>
      <c r="B472" s="1" t="s">
        <v>6</v>
      </c>
      <c r="C472" s="4" t="s">
        <v>2578</v>
      </c>
      <c r="D472" s="2">
        <v>2</v>
      </c>
      <c r="E472" s="1" t="s">
        <v>697</v>
      </c>
      <c r="F472" s="1" t="s">
        <v>698</v>
      </c>
      <c r="G472" s="1" t="s">
        <v>2540</v>
      </c>
      <c r="H472" s="1" t="str">
        <f>HYPERLINK("http://123.57.250.226/ProfessionalProjectWebsite/html/projectDetail.html?id=655","指南链接")</f>
        <v>指南链接</v>
      </c>
    </row>
    <row r="473" spans="1:8" ht="96">
      <c r="A473" s="12" t="s">
        <v>696</v>
      </c>
      <c r="B473" s="1" t="s">
        <v>11</v>
      </c>
      <c r="C473" s="4" t="s">
        <v>2579</v>
      </c>
      <c r="D473" s="2">
        <v>1</v>
      </c>
      <c r="E473" s="1" t="s">
        <v>699</v>
      </c>
      <c r="F473" s="1" t="s">
        <v>699</v>
      </c>
      <c r="G473" s="1" t="s">
        <v>2540</v>
      </c>
      <c r="H473" s="1" t="str">
        <f>HYPERLINK("http://123.57.250.226/ProfessionalProjectWebsite/html/projectDetail.html?id=655","指南链接")</f>
        <v>指南链接</v>
      </c>
    </row>
    <row r="474" spans="1:8" ht="96">
      <c r="A474" s="13" t="s">
        <v>2174</v>
      </c>
      <c r="B474" s="1" t="s">
        <v>8</v>
      </c>
      <c r="C474" s="4" t="s">
        <v>2175</v>
      </c>
      <c r="D474" s="2">
        <v>4</v>
      </c>
      <c r="E474" s="1" t="s">
        <v>2176</v>
      </c>
      <c r="F474" s="1" t="s">
        <v>2176</v>
      </c>
      <c r="G474" s="1" t="s">
        <v>2540</v>
      </c>
      <c r="H474" s="1" t="str">
        <f>HYPERLINK("http://123.57.250.226/ProfessionalProjectWebsite/html/projectDetail.html?id=979","指南链接")</f>
        <v>指南链接</v>
      </c>
    </row>
    <row r="475" spans="1:8" ht="60">
      <c r="A475" s="11" t="s">
        <v>2174</v>
      </c>
      <c r="B475" s="1" t="s">
        <v>11</v>
      </c>
      <c r="C475" s="4" t="s">
        <v>2580</v>
      </c>
      <c r="D475" s="2">
        <v>5</v>
      </c>
      <c r="E475" s="1" t="s">
        <v>2176</v>
      </c>
      <c r="F475" s="1" t="s">
        <v>2176</v>
      </c>
      <c r="G475" s="1" t="s">
        <v>2540</v>
      </c>
      <c r="H475" s="1" t="str">
        <f>HYPERLINK("http://123.57.250.226/ProfessionalProjectWebsite/html/projectDetail.html?id=979","指南链接")</f>
        <v>指南链接</v>
      </c>
    </row>
    <row r="476" spans="1:8" ht="96">
      <c r="A476" s="11" t="s">
        <v>2174</v>
      </c>
      <c r="B476" s="1" t="s">
        <v>12</v>
      </c>
      <c r="C476" s="4" t="s">
        <v>2177</v>
      </c>
      <c r="D476" s="2">
        <v>5</v>
      </c>
      <c r="E476" s="1" t="s">
        <v>2176</v>
      </c>
      <c r="F476" s="1" t="s">
        <v>2176</v>
      </c>
      <c r="G476" s="1" t="s">
        <v>2540</v>
      </c>
      <c r="H476" s="1" t="str">
        <f>HYPERLINK("http://123.57.250.226/ProfessionalProjectWebsite/html/projectDetail.html?id=979","指南链接")</f>
        <v>指南链接</v>
      </c>
    </row>
    <row r="477" spans="1:8" ht="72">
      <c r="A477" s="12" t="s">
        <v>2174</v>
      </c>
      <c r="B477" s="1" t="s">
        <v>14</v>
      </c>
      <c r="C477" s="4" t="s">
        <v>2178</v>
      </c>
      <c r="D477" s="2">
        <v>3</v>
      </c>
      <c r="E477" s="1" t="s">
        <v>2176</v>
      </c>
      <c r="F477" s="1" t="s">
        <v>2176</v>
      </c>
      <c r="G477" s="1" t="s">
        <v>2540</v>
      </c>
      <c r="H477" s="1" t="str">
        <f>HYPERLINK("http://123.57.250.226/ProfessionalProjectWebsite/html/projectDetail.html?id=979","指南链接")</f>
        <v>指南链接</v>
      </c>
    </row>
    <row r="478" spans="1:8" ht="72">
      <c r="A478" s="13" t="s">
        <v>420</v>
      </c>
      <c r="B478" s="1" t="s">
        <v>6</v>
      </c>
      <c r="C478" s="4" t="s">
        <v>421</v>
      </c>
      <c r="D478" s="2">
        <v>4</v>
      </c>
      <c r="E478" s="1" t="s">
        <v>422</v>
      </c>
      <c r="F478" s="1" t="s">
        <v>423</v>
      </c>
      <c r="G478" s="1" t="s">
        <v>2540</v>
      </c>
      <c r="H478" s="1" t="str">
        <f>HYPERLINK("http://123.57.250.226/ProfessionalProjectWebsite/html/projectDetail.html?id=602","指南链接")</f>
        <v>指南链接</v>
      </c>
    </row>
    <row r="479" spans="1:8" ht="72">
      <c r="A479" s="11" t="s">
        <v>420</v>
      </c>
      <c r="B479" s="1" t="s">
        <v>11</v>
      </c>
      <c r="C479" s="4" t="s">
        <v>424</v>
      </c>
      <c r="D479" s="2">
        <v>8</v>
      </c>
      <c r="E479" s="1" t="s">
        <v>425</v>
      </c>
      <c r="F479" s="1" t="s">
        <v>426</v>
      </c>
      <c r="G479" s="1" t="s">
        <v>2540</v>
      </c>
      <c r="H479" s="1" t="str">
        <f>HYPERLINK("http://123.57.250.226/ProfessionalProjectWebsite/html/projectDetail.html?id=602","指南链接")</f>
        <v>指南链接</v>
      </c>
    </row>
    <row r="480" spans="1:8" ht="72">
      <c r="A480" s="12" t="s">
        <v>420</v>
      </c>
      <c r="B480" s="1" t="s">
        <v>12</v>
      </c>
      <c r="C480" s="4" t="s">
        <v>427</v>
      </c>
      <c r="D480" s="2">
        <v>2</v>
      </c>
      <c r="E480" s="1" t="s">
        <v>428</v>
      </c>
      <c r="F480" s="1" t="s">
        <v>428</v>
      </c>
      <c r="G480" s="1" t="s">
        <v>2540</v>
      </c>
      <c r="H480" s="1" t="str">
        <f>HYPERLINK("http://123.57.250.226/ProfessionalProjectWebsite/html/projectDetail.html?id=602","指南链接")</f>
        <v>指南链接</v>
      </c>
    </row>
    <row r="481" spans="1:8" ht="60">
      <c r="A481" s="13" t="s">
        <v>2050</v>
      </c>
      <c r="B481" s="1" t="s">
        <v>8</v>
      </c>
      <c r="C481" s="4" t="s">
        <v>2051</v>
      </c>
      <c r="D481" s="2">
        <v>10</v>
      </c>
      <c r="E481" s="1" t="s">
        <v>2052</v>
      </c>
      <c r="F481" s="1" t="s">
        <v>2053</v>
      </c>
      <c r="G481" s="1" t="s">
        <v>2540</v>
      </c>
      <c r="H481" s="1" t="str">
        <f>HYPERLINK("http://123.57.250.226/ProfessionalProjectWebsite/html/projectDetail.html?id=952","指南链接")</f>
        <v>指南链接</v>
      </c>
    </row>
    <row r="482" spans="1:8" ht="84">
      <c r="A482" s="11" t="s">
        <v>2050</v>
      </c>
      <c r="B482" s="1" t="s">
        <v>11</v>
      </c>
      <c r="C482" s="4" t="s">
        <v>2054</v>
      </c>
      <c r="D482" s="2">
        <v>10</v>
      </c>
      <c r="E482" s="1" t="s">
        <v>2052</v>
      </c>
      <c r="F482" s="1" t="s">
        <v>2053</v>
      </c>
      <c r="G482" s="1" t="s">
        <v>2540</v>
      </c>
      <c r="H482" s="1" t="str">
        <f>HYPERLINK("http://123.57.250.226/ProfessionalProjectWebsite/html/projectDetail.html?id=952","指南链接")</f>
        <v>指南链接</v>
      </c>
    </row>
    <row r="483" spans="1:8" ht="48">
      <c r="A483" s="12" t="s">
        <v>2050</v>
      </c>
      <c r="B483" s="1" t="s">
        <v>12</v>
      </c>
      <c r="C483" s="4" t="s">
        <v>2055</v>
      </c>
      <c r="D483" s="2">
        <v>5</v>
      </c>
      <c r="E483" s="1" t="s">
        <v>2052</v>
      </c>
      <c r="F483" s="1" t="s">
        <v>2053</v>
      </c>
      <c r="G483" s="1" t="s">
        <v>2540</v>
      </c>
      <c r="H483" s="1" t="str">
        <f>HYPERLINK("http://123.57.250.226/ProfessionalProjectWebsite/html/projectDetail.html?id=952","指南链接")</f>
        <v>指南链接</v>
      </c>
    </row>
    <row r="484" spans="1:8" ht="72">
      <c r="A484" s="13" t="s">
        <v>722</v>
      </c>
      <c r="B484" s="1" t="s">
        <v>6</v>
      </c>
      <c r="C484" s="4" t="s">
        <v>723</v>
      </c>
      <c r="D484" s="2">
        <v>2</v>
      </c>
      <c r="E484" s="1" t="s">
        <v>724</v>
      </c>
      <c r="F484" s="1" t="s">
        <v>724</v>
      </c>
      <c r="G484" s="1" t="s">
        <v>2540</v>
      </c>
      <c r="H484" s="1" t="str">
        <f aca="true" t="shared" si="13" ref="H484:H492">HYPERLINK("http://123.57.250.226/ProfessionalProjectWebsite/html/projectDetail.html?id=659","指南链接")</f>
        <v>指南链接</v>
      </c>
    </row>
    <row r="485" spans="1:8" ht="48">
      <c r="A485" s="11" t="s">
        <v>722</v>
      </c>
      <c r="B485" s="1" t="s">
        <v>8</v>
      </c>
      <c r="C485" s="4" t="s">
        <v>725</v>
      </c>
      <c r="D485" s="2">
        <v>6</v>
      </c>
      <c r="E485" s="1" t="s">
        <v>726</v>
      </c>
      <c r="F485" s="1" t="s">
        <v>726</v>
      </c>
      <c r="G485" s="1" t="s">
        <v>2540</v>
      </c>
      <c r="H485" s="1" t="str">
        <f t="shared" si="13"/>
        <v>指南链接</v>
      </c>
    </row>
    <row r="486" spans="1:8" ht="60">
      <c r="A486" s="11" t="s">
        <v>722</v>
      </c>
      <c r="B486" s="1" t="s">
        <v>8</v>
      </c>
      <c r="C486" s="4" t="s">
        <v>727</v>
      </c>
      <c r="D486" s="2">
        <v>6</v>
      </c>
      <c r="E486" s="1" t="s">
        <v>726</v>
      </c>
      <c r="F486" s="1" t="s">
        <v>726</v>
      </c>
      <c r="G486" s="1" t="s">
        <v>2540</v>
      </c>
      <c r="H486" s="1" t="str">
        <f t="shared" si="13"/>
        <v>指南链接</v>
      </c>
    </row>
    <row r="487" spans="1:8" ht="60">
      <c r="A487" s="11" t="s">
        <v>722</v>
      </c>
      <c r="B487" s="1" t="s">
        <v>8</v>
      </c>
      <c r="C487" s="4" t="s">
        <v>728</v>
      </c>
      <c r="D487" s="2">
        <v>2</v>
      </c>
      <c r="E487" s="1" t="s">
        <v>726</v>
      </c>
      <c r="F487" s="1" t="s">
        <v>726</v>
      </c>
      <c r="G487" s="1" t="s">
        <v>2540</v>
      </c>
      <c r="H487" s="1" t="str">
        <f t="shared" si="13"/>
        <v>指南链接</v>
      </c>
    </row>
    <row r="488" spans="1:8" ht="60">
      <c r="A488" s="11" t="s">
        <v>722</v>
      </c>
      <c r="B488" s="1" t="s">
        <v>8</v>
      </c>
      <c r="C488" s="4" t="s">
        <v>729</v>
      </c>
      <c r="D488" s="2">
        <v>2</v>
      </c>
      <c r="E488" s="1" t="s">
        <v>726</v>
      </c>
      <c r="F488" s="1" t="s">
        <v>726</v>
      </c>
      <c r="G488" s="1" t="s">
        <v>2540</v>
      </c>
      <c r="H488" s="1" t="str">
        <f t="shared" si="13"/>
        <v>指南链接</v>
      </c>
    </row>
    <row r="489" spans="1:8" ht="60">
      <c r="A489" s="11" t="s">
        <v>722</v>
      </c>
      <c r="B489" s="1" t="s">
        <v>11</v>
      </c>
      <c r="C489" s="4" t="s">
        <v>730</v>
      </c>
      <c r="D489" s="2">
        <v>6</v>
      </c>
      <c r="E489" s="1" t="s">
        <v>726</v>
      </c>
      <c r="F489" s="1" t="s">
        <v>726</v>
      </c>
      <c r="G489" s="1" t="s">
        <v>2540</v>
      </c>
      <c r="H489" s="1" t="str">
        <f t="shared" si="13"/>
        <v>指南链接</v>
      </c>
    </row>
    <row r="490" spans="1:8" ht="72">
      <c r="A490" s="11" t="s">
        <v>722</v>
      </c>
      <c r="B490" s="1" t="s">
        <v>11</v>
      </c>
      <c r="C490" s="4" t="s">
        <v>731</v>
      </c>
      <c r="D490" s="2">
        <v>4</v>
      </c>
      <c r="E490" s="1" t="s">
        <v>726</v>
      </c>
      <c r="F490" s="1" t="s">
        <v>726</v>
      </c>
      <c r="G490" s="1" t="s">
        <v>2540</v>
      </c>
      <c r="H490" s="1" t="str">
        <f t="shared" si="13"/>
        <v>指南链接</v>
      </c>
    </row>
    <row r="491" spans="1:8" ht="48">
      <c r="A491" s="11" t="s">
        <v>722</v>
      </c>
      <c r="B491" s="1" t="s">
        <v>11</v>
      </c>
      <c r="C491" s="4" t="s">
        <v>732</v>
      </c>
      <c r="D491" s="2">
        <v>8</v>
      </c>
      <c r="E491" s="1" t="s">
        <v>726</v>
      </c>
      <c r="F491" s="1" t="s">
        <v>726</v>
      </c>
      <c r="G491" s="1" t="s">
        <v>2540</v>
      </c>
      <c r="H491" s="1" t="str">
        <f t="shared" si="13"/>
        <v>指南链接</v>
      </c>
    </row>
    <row r="492" spans="1:8" ht="60">
      <c r="A492" s="12" t="s">
        <v>722</v>
      </c>
      <c r="B492" s="1" t="s">
        <v>12</v>
      </c>
      <c r="C492" s="4" t="s">
        <v>2689</v>
      </c>
      <c r="D492" s="2">
        <v>10</v>
      </c>
      <c r="E492" s="1" t="s">
        <v>726</v>
      </c>
      <c r="F492" s="1" t="s">
        <v>726</v>
      </c>
      <c r="G492" s="1" t="s">
        <v>2540</v>
      </c>
      <c r="H492" s="1" t="str">
        <f t="shared" si="13"/>
        <v>指南链接</v>
      </c>
    </row>
    <row r="493" spans="1:8" ht="144">
      <c r="A493" s="13" t="s">
        <v>1184</v>
      </c>
      <c r="B493" s="1" t="s">
        <v>6</v>
      </c>
      <c r="C493" s="4" t="s">
        <v>1185</v>
      </c>
      <c r="D493" s="2">
        <v>5</v>
      </c>
      <c r="E493" s="1" t="s">
        <v>1186</v>
      </c>
      <c r="F493" s="1" t="s">
        <v>1187</v>
      </c>
      <c r="G493" s="1" t="s">
        <v>2540</v>
      </c>
      <c r="H493" s="1" t="str">
        <f>HYPERLINK("http://123.57.250.226/ProfessionalProjectWebsite/html/projectDetail.html?id=764","指南链接")</f>
        <v>指南链接</v>
      </c>
    </row>
    <row r="494" spans="1:8" ht="132">
      <c r="A494" s="11" t="s">
        <v>1184</v>
      </c>
      <c r="B494" s="1" t="s">
        <v>8</v>
      </c>
      <c r="C494" s="4" t="s">
        <v>1188</v>
      </c>
      <c r="D494" s="2">
        <v>10</v>
      </c>
      <c r="E494" s="1" t="s">
        <v>1189</v>
      </c>
      <c r="F494" s="1" t="s">
        <v>1187</v>
      </c>
      <c r="G494" s="1" t="s">
        <v>2540</v>
      </c>
      <c r="H494" s="1" t="str">
        <f>HYPERLINK("http://123.57.250.226/ProfessionalProjectWebsite/html/projectDetail.html?id=764","指南链接")</f>
        <v>指南链接</v>
      </c>
    </row>
    <row r="495" spans="1:8" ht="132">
      <c r="A495" s="11" t="s">
        <v>1184</v>
      </c>
      <c r="B495" s="1" t="s">
        <v>12</v>
      </c>
      <c r="C495" s="4" t="s">
        <v>1190</v>
      </c>
      <c r="D495" s="2">
        <v>10</v>
      </c>
      <c r="E495" s="1" t="s">
        <v>1191</v>
      </c>
      <c r="F495" s="1" t="s">
        <v>1187</v>
      </c>
      <c r="G495" s="1" t="s">
        <v>2540</v>
      </c>
      <c r="H495" s="1" t="str">
        <f>HYPERLINK("http://123.57.250.226/ProfessionalProjectWebsite/html/projectDetail.html?id=764","指南链接")</f>
        <v>指南链接</v>
      </c>
    </row>
    <row r="496" spans="1:8" ht="108">
      <c r="A496" s="12" t="s">
        <v>1184</v>
      </c>
      <c r="B496" s="1" t="s">
        <v>14</v>
      </c>
      <c r="C496" s="4" t="s">
        <v>1192</v>
      </c>
      <c r="D496" s="2">
        <v>5</v>
      </c>
      <c r="E496" s="1" t="s">
        <v>1191</v>
      </c>
      <c r="F496" s="1" t="s">
        <v>1187</v>
      </c>
      <c r="G496" s="1" t="s">
        <v>2540</v>
      </c>
      <c r="H496" s="1" t="str">
        <f>HYPERLINK("http://123.57.250.226/ProfessionalProjectWebsite/html/projectDetail.html?id=764","指南链接")</f>
        <v>指南链接</v>
      </c>
    </row>
    <row r="497" spans="1:8" ht="120">
      <c r="A497" s="1" t="s">
        <v>802</v>
      </c>
      <c r="B497" s="1" t="s">
        <v>12</v>
      </c>
      <c r="C497" s="4" t="s">
        <v>803</v>
      </c>
      <c r="D497" s="2">
        <v>4</v>
      </c>
      <c r="E497" s="1" t="s">
        <v>804</v>
      </c>
      <c r="F497" s="1" t="s">
        <v>804</v>
      </c>
      <c r="G497" s="1" t="s">
        <v>2540</v>
      </c>
      <c r="H497" s="1" t="str">
        <f>HYPERLINK("http://123.57.250.226/ProfessionalProjectWebsite/html/projectDetail.html?id=674","指南链接")</f>
        <v>指南链接</v>
      </c>
    </row>
    <row r="498" spans="1:8" ht="156">
      <c r="A498" s="13" t="s">
        <v>653</v>
      </c>
      <c r="B498" s="1" t="s">
        <v>6</v>
      </c>
      <c r="C498" s="4" t="s">
        <v>654</v>
      </c>
      <c r="D498" s="2">
        <v>8</v>
      </c>
      <c r="E498" s="1" t="s">
        <v>2691</v>
      </c>
      <c r="F498" s="1" t="s">
        <v>2691</v>
      </c>
      <c r="G498" s="1" t="s">
        <v>2540</v>
      </c>
      <c r="H498" s="1" t="str">
        <f>HYPERLINK("http://123.57.250.226/ProfessionalProjectWebsite/html/projectDetail.html?id=647","指南链接")</f>
        <v>指南链接</v>
      </c>
    </row>
    <row r="499" spans="1:8" ht="156">
      <c r="A499" s="11" t="s">
        <v>653</v>
      </c>
      <c r="B499" s="1" t="s">
        <v>8</v>
      </c>
      <c r="C499" s="4" t="s">
        <v>655</v>
      </c>
      <c r="D499" s="2">
        <v>10</v>
      </c>
      <c r="E499" s="1" t="s">
        <v>2691</v>
      </c>
      <c r="F499" s="1" t="s">
        <v>2691</v>
      </c>
      <c r="G499" s="1" t="s">
        <v>2540</v>
      </c>
      <c r="H499" s="1" t="str">
        <f>HYPERLINK("http://123.57.250.226/ProfessionalProjectWebsite/html/projectDetail.html?id=647","指南链接")</f>
        <v>指南链接</v>
      </c>
    </row>
    <row r="500" spans="1:8" ht="156">
      <c r="A500" s="11" t="s">
        <v>653</v>
      </c>
      <c r="B500" s="1" t="s">
        <v>11</v>
      </c>
      <c r="C500" s="4" t="s">
        <v>2690</v>
      </c>
      <c r="D500" s="2">
        <v>6</v>
      </c>
      <c r="E500" s="1" t="s">
        <v>2691</v>
      </c>
      <c r="F500" s="1" t="s">
        <v>2691</v>
      </c>
      <c r="G500" s="1" t="s">
        <v>2540</v>
      </c>
      <c r="H500" s="1" t="str">
        <f>HYPERLINK("http://123.57.250.226/ProfessionalProjectWebsite/html/projectDetail.html?id=647","指南链接")</f>
        <v>指南链接</v>
      </c>
    </row>
    <row r="501" spans="1:8" ht="156">
      <c r="A501" s="11" t="s">
        <v>653</v>
      </c>
      <c r="B501" s="1" t="s">
        <v>12</v>
      </c>
      <c r="C501" s="4" t="s">
        <v>656</v>
      </c>
      <c r="D501" s="2">
        <v>10</v>
      </c>
      <c r="E501" s="1" t="s">
        <v>2691</v>
      </c>
      <c r="F501" s="1" t="s">
        <v>2691</v>
      </c>
      <c r="G501" s="1" t="s">
        <v>2540</v>
      </c>
      <c r="H501" s="1" t="str">
        <f>HYPERLINK("http://123.57.250.226/ProfessionalProjectWebsite/html/projectDetail.html?id=647","指南链接")</f>
        <v>指南链接</v>
      </c>
    </row>
    <row r="502" spans="1:8" ht="180">
      <c r="A502" s="12" t="s">
        <v>653</v>
      </c>
      <c r="B502" s="1" t="s">
        <v>16</v>
      </c>
      <c r="C502" s="4" t="s">
        <v>657</v>
      </c>
      <c r="D502" s="2">
        <v>5</v>
      </c>
      <c r="E502" s="1" t="s">
        <v>2691</v>
      </c>
      <c r="F502" s="1" t="s">
        <v>5</v>
      </c>
      <c r="G502" s="1" t="s">
        <v>2691</v>
      </c>
      <c r="H502" s="1" t="str">
        <f>HYPERLINK("http://123.57.250.226/ProfessionalProjectWebsite/html/projectDetail.html?id=647","指南链接")</f>
        <v>指南链接</v>
      </c>
    </row>
    <row r="503" spans="1:8" ht="60">
      <c r="A503" s="13" t="s">
        <v>2402</v>
      </c>
      <c r="B503" s="1" t="s">
        <v>11</v>
      </c>
      <c r="C503" s="4" t="s">
        <v>2581</v>
      </c>
      <c r="D503" s="2">
        <v>16</v>
      </c>
      <c r="E503" s="1" t="s">
        <v>2403</v>
      </c>
      <c r="F503" s="1" t="s">
        <v>2403</v>
      </c>
      <c r="G503" s="1" t="s">
        <v>2540</v>
      </c>
      <c r="H503" s="1" t="str">
        <f>HYPERLINK("http://123.57.250.226/ProfessionalProjectWebsite/html/projectDetail.html?id=1034","指南链接")</f>
        <v>指南链接</v>
      </c>
    </row>
    <row r="504" spans="1:8" ht="60">
      <c r="A504" s="11" t="s">
        <v>2402</v>
      </c>
      <c r="B504" s="1" t="s">
        <v>12</v>
      </c>
      <c r="C504" s="4" t="s">
        <v>2582</v>
      </c>
      <c r="D504" s="2">
        <v>5</v>
      </c>
      <c r="E504" s="1" t="s">
        <v>2403</v>
      </c>
      <c r="F504" s="1" t="s">
        <v>2403</v>
      </c>
      <c r="G504" s="1" t="s">
        <v>2540</v>
      </c>
      <c r="H504" s="1" t="str">
        <f>HYPERLINK("http://123.57.250.226/ProfessionalProjectWebsite/html/projectDetail.html?id=1034","指南链接")</f>
        <v>指南链接</v>
      </c>
    </row>
    <row r="505" spans="1:8" ht="72">
      <c r="A505" s="12" t="s">
        <v>2402</v>
      </c>
      <c r="B505" s="1" t="s">
        <v>14</v>
      </c>
      <c r="C505" s="4" t="s">
        <v>2583</v>
      </c>
      <c r="D505" s="2">
        <v>4</v>
      </c>
      <c r="E505" s="1" t="s">
        <v>2403</v>
      </c>
      <c r="F505" s="1" t="s">
        <v>2403</v>
      </c>
      <c r="G505" s="1" t="s">
        <v>2540</v>
      </c>
      <c r="H505" s="1" t="str">
        <f>HYPERLINK("http://123.57.250.226/ProfessionalProjectWebsite/html/projectDetail.html?id=1034","指南链接")</f>
        <v>指南链接</v>
      </c>
    </row>
    <row r="506" spans="1:8" ht="108">
      <c r="A506" s="13" t="s">
        <v>153</v>
      </c>
      <c r="B506" s="1" t="s">
        <v>8</v>
      </c>
      <c r="C506" s="4" t="s">
        <v>154</v>
      </c>
      <c r="D506" s="2">
        <v>2</v>
      </c>
      <c r="E506" s="1" t="s">
        <v>155</v>
      </c>
      <c r="F506" s="1" t="s">
        <v>155</v>
      </c>
      <c r="G506" s="1" t="s">
        <v>2540</v>
      </c>
      <c r="H506" s="1" t="str">
        <f>HYPERLINK("http://123.57.250.226/ProfessionalProjectWebsite/html/projectDetail.html?id=547","指南链接")</f>
        <v>指南链接</v>
      </c>
    </row>
    <row r="507" spans="1:8" ht="96">
      <c r="A507" s="11" t="s">
        <v>153</v>
      </c>
      <c r="B507" s="1" t="s">
        <v>8</v>
      </c>
      <c r="C507" s="4" t="s">
        <v>156</v>
      </c>
      <c r="D507" s="2">
        <v>1</v>
      </c>
      <c r="E507" s="1" t="s">
        <v>157</v>
      </c>
      <c r="F507" s="1" t="s">
        <v>157</v>
      </c>
      <c r="G507" s="1" t="s">
        <v>2540</v>
      </c>
      <c r="H507" s="1" t="str">
        <f>HYPERLINK("http://123.57.250.226/ProfessionalProjectWebsite/html/projectDetail.html?id=547","指南链接")</f>
        <v>指南链接</v>
      </c>
    </row>
    <row r="508" spans="1:8" ht="96">
      <c r="A508" s="11" t="s">
        <v>153</v>
      </c>
      <c r="B508" s="1" t="s">
        <v>8</v>
      </c>
      <c r="C508" s="4" t="s">
        <v>158</v>
      </c>
      <c r="D508" s="2">
        <v>1</v>
      </c>
      <c r="E508" s="1" t="s">
        <v>159</v>
      </c>
      <c r="F508" s="1" t="s">
        <v>159</v>
      </c>
      <c r="G508" s="1" t="s">
        <v>2540</v>
      </c>
      <c r="H508" s="1" t="str">
        <f>HYPERLINK("http://123.57.250.226/ProfessionalProjectWebsite/html/projectDetail.html?id=547","指南链接")</f>
        <v>指南链接</v>
      </c>
    </row>
    <row r="509" spans="1:8" ht="96">
      <c r="A509" s="11" t="s">
        <v>153</v>
      </c>
      <c r="B509" s="1" t="s">
        <v>8</v>
      </c>
      <c r="C509" s="4" t="s">
        <v>160</v>
      </c>
      <c r="D509" s="2">
        <v>1</v>
      </c>
      <c r="E509" s="1" t="s">
        <v>161</v>
      </c>
      <c r="F509" s="1" t="s">
        <v>161</v>
      </c>
      <c r="G509" s="1" t="s">
        <v>2540</v>
      </c>
      <c r="H509" s="1" t="str">
        <f>HYPERLINK("http://123.57.250.226/ProfessionalProjectWebsite/html/projectDetail.html?id=547","指南链接")</f>
        <v>指南链接</v>
      </c>
    </row>
    <row r="510" spans="1:8" ht="156">
      <c r="A510" s="12" t="s">
        <v>153</v>
      </c>
      <c r="B510" s="1" t="s">
        <v>8</v>
      </c>
      <c r="C510" s="4" t="s">
        <v>162</v>
      </c>
      <c r="D510" s="2">
        <v>25</v>
      </c>
      <c r="E510" s="1" t="s">
        <v>163</v>
      </c>
      <c r="F510" s="1" t="s">
        <v>163</v>
      </c>
      <c r="G510" s="1" t="s">
        <v>2540</v>
      </c>
      <c r="H510" s="1" t="str">
        <f>HYPERLINK("http://123.57.250.226/ProfessionalProjectWebsite/html/projectDetail.html?id=547","指南链接")</f>
        <v>指南链接</v>
      </c>
    </row>
    <row r="511" spans="1:8" ht="132">
      <c r="A511" s="13" t="s">
        <v>2227</v>
      </c>
      <c r="B511" s="1" t="s">
        <v>8</v>
      </c>
      <c r="C511" s="4" t="s">
        <v>2228</v>
      </c>
      <c r="D511" s="2">
        <v>20</v>
      </c>
      <c r="E511" s="1" t="s">
        <v>2229</v>
      </c>
      <c r="F511" s="1" t="s">
        <v>2230</v>
      </c>
      <c r="G511" s="1" t="s">
        <v>2540</v>
      </c>
      <c r="H511" s="1" t="str">
        <f>HYPERLINK("http://123.57.250.226/ProfessionalProjectWebsite/html/projectDetail.html?id=991","指南链接")</f>
        <v>指南链接</v>
      </c>
    </row>
    <row r="512" spans="1:8" ht="132">
      <c r="A512" s="11" t="s">
        <v>2227</v>
      </c>
      <c r="B512" s="1" t="s">
        <v>11</v>
      </c>
      <c r="C512" s="4" t="s">
        <v>2231</v>
      </c>
      <c r="D512" s="2">
        <v>30</v>
      </c>
      <c r="E512" s="1" t="s">
        <v>2229</v>
      </c>
      <c r="F512" s="1" t="s">
        <v>2230</v>
      </c>
      <c r="G512" s="1" t="s">
        <v>2540</v>
      </c>
      <c r="H512" s="1" t="str">
        <f>HYPERLINK("http://123.57.250.226/ProfessionalProjectWebsite/html/projectDetail.html?id=991","指南链接")</f>
        <v>指南链接</v>
      </c>
    </row>
    <row r="513" spans="1:8" ht="132">
      <c r="A513" s="12" t="s">
        <v>2227</v>
      </c>
      <c r="B513" s="1" t="s">
        <v>14</v>
      </c>
      <c r="C513" s="4" t="s">
        <v>2232</v>
      </c>
      <c r="D513" s="2">
        <v>5</v>
      </c>
      <c r="E513" s="1" t="s">
        <v>2229</v>
      </c>
      <c r="F513" s="1" t="s">
        <v>2230</v>
      </c>
      <c r="G513" s="1" t="s">
        <v>2540</v>
      </c>
      <c r="H513" s="1" t="str">
        <f>HYPERLINK("http://123.57.250.226/ProfessionalProjectWebsite/html/projectDetail.html?id=991","指南链接")</f>
        <v>指南链接</v>
      </c>
    </row>
    <row r="514" spans="1:8" ht="108">
      <c r="A514" s="13" t="s">
        <v>2163</v>
      </c>
      <c r="B514" s="1" t="s">
        <v>6</v>
      </c>
      <c r="C514" s="4" t="s">
        <v>2584</v>
      </c>
      <c r="D514" s="2">
        <v>10</v>
      </c>
      <c r="E514" s="1" t="s">
        <v>2164</v>
      </c>
      <c r="F514" s="1" t="s">
        <v>2165</v>
      </c>
      <c r="G514" s="1" t="s">
        <v>2540</v>
      </c>
      <c r="H514" s="1" t="str">
        <f>HYPERLINK("http://123.57.250.226/ProfessionalProjectWebsite/html/projectDetail.html?id=978","指南链接")</f>
        <v>指南链接</v>
      </c>
    </row>
    <row r="515" spans="1:8" ht="72">
      <c r="A515" s="11" t="s">
        <v>2163</v>
      </c>
      <c r="B515" s="1" t="s">
        <v>6</v>
      </c>
      <c r="C515" s="4" t="s">
        <v>2166</v>
      </c>
      <c r="D515" s="2">
        <v>10</v>
      </c>
      <c r="E515" s="1" t="s">
        <v>2167</v>
      </c>
      <c r="F515" s="1" t="s">
        <v>1309</v>
      </c>
      <c r="G515" s="1" t="s">
        <v>2540</v>
      </c>
      <c r="H515" s="1" t="str">
        <f>HYPERLINK("http://123.57.250.226/ProfessionalProjectWebsite/html/projectDetail.html?id=978","指南链接")</f>
        <v>指南链接</v>
      </c>
    </row>
    <row r="516" spans="1:8" ht="72">
      <c r="A516" s="11" t="s">
        <v>2163</v>
      </c>
      <c r="B516" s="1" t="s">
        <v>6</v>
      </c>
      <c r="C516" s="4" t="s">
        <v>2692</v>
      </c>
      <c r="D516" s="2">
        <v>10</v>
      </c>
      <c r="E516" s="1" t="s">
        <v>2168</v>
      </c>
      <c r="F516" s="1" t="s">
        <v>1316</v>
      </c>
      <c r="G516" s="1" t="s">
        <v>2540</v>
      </c>
      <c r="H516" s="1" t="str">
        <f>HYPERLINK("http://123.57.250.226/ProfessionalProjectWebsite/html/projectDetail.html?id=978","指南链接")</f>
        <v>指南链接</v>
      </c>
    </row>
    <row r="517" spans="1:8" ht="48">
      <c r="A517" s="11" t="s">
        <v>2163</v>
      </c>
      <c r="B517" s="1" t="s">
        <v>8</v>
      </c>
      <c r="C517" s="4" t="s">
        <v>2169</v>
      </c>
      <c r="D517" s="2">
        <v>10</v>
      </c>
      <c r="E517" s="1" t="s">
        <v>2170</v>
      </c>
      <c r="F517" s="1" t="s">
        <v>2171</v>
      </c>
      <c r="G517" s="1" t="s">
        <v>2540</v>
      </c>
      <c r="H517" s="1" t="str">
        <f>HYPERLINK("http://123.57.250.226/ProfessionalProjectWebsite/html/projectDetail.html?id=978","指南链接")</f>
        <v>指南链接</v>
      </c>
    </row>
    <row r="518" spans="1:8" ht="132">
      <c r="A518" s="12" t="s">
        <v>2163</v>
      </c>
      <c r="B518" s="1" t="s">
        <v>8</v>
      </c>
      <c r="C518" s="4" t="s">
        <v>2585</v>
      </c>
      <c r="D518" s="2">
        <v>10</v>
      </c>
      <c r="E518" s="1" t="s">
        <v>2172</v>
      </c>
      <c r="F518" s="1" t="s">
        <v>2173</v>
      </c>
      <c r="G518" s="1" t="s">
        <v>2540</v>
      </c>
      <c r="H518" s="1" t="str">
        <f>HYPERLINK("http://123.57.250.226/ProfessionalProjectWebsite/html/projectDetail.html?id=978","指南链接")</f>
        <v>指南链接</v>
      </c>
    </row>
    <row r="519" spans="1:8" ht="96">
      <c r="A519" s="13" t="s">
        <v>2485</v>
      </c>
      <c r="B519" s="1" t="s">
        <v>6</v>
      </c>
      <c r="C519" s="4" t="s">
        <v>2586</v>
      </c>
      <c r="D519" s="2">
        <v>20</v>
      </c>
      <c r="E519" s="1" t="s">
        <v>2486</v>
      </c>
      <c r="F519" s="1" t="s">
        <v>2486</v>
      </c>
      <c r="G519" s="1" t="s">
        <v>2540</v>
      </c>
      <c r="H519" s="1" t="str">
        <f>HYPERLINK("http://123.57.250.226/ProfessionalProjectWebsite/html/projectDetail.html?id=1053","指南链接")</f>
        <v>指南链接</v>
      </c>
    </row>
    <row r="520" spans="1:8" ht="96">
      <c r="A520" s="11" t="s">
        <v>2485</v>
      </c>
      <c r="B520" s="1" t="s">
        <v>8</v>
      </c>
      <c r="C520" s="4" t="s">
        <v>2487</v>
      </c>
      <c r="D520" s="2">
        <v>10</v>
      </c>
      <c r="E520" s="1" t="s">
        <v>2486</v>
      </c>
      <c r="F520" s="1" t="s">
        <v>2486</v>
      </c>
      <c r="G520" s="1" t="s">
        <v>2540</v>
      </c>
      <c r="H520" s="1" t="str">
        <f>HYPERLINK("http://123.57.250.226/ProfessionalProjectWebsite/html/projectDetail.html?id=1053","指南链接")</f>
        <v>指南链接</v>
      </c>
    </row>
    <row r="521" spans="1:8" ht="96">
      <c r="A521" s="11" t="s">
        <v>2485</v>
      </c>
      <c r="B521" s="1" t="s">
        <v>11</v>
      </c>
      <c r="C521" s="4" t="s">
        <v>2488</v>
      </c>
      <c r="D521" s="2">
        <v>10</v>
      </c>
      <c r="E521" s="1" t="s">
        <v>2486</v>
      </c>
      <c r="F521" s="1" t="s">
        <v>2486</v>
      </c>
      <c r="G521" s="1" t="s">
        <v>2540</v>
      </c>
      <c r="H521" s="1" t="str">
        <f>HYPERLINK("http://123.57.250.226/ProfessionalProjectWebsite/html/projectDetail.html?id=1053","指南链接")</f>
        <v>指南链接</v>
      </c>
    </row>
    <row r="522" spans="1:8" ht="72">
      <c r="A522" s="11" t="s">
        <v>2485</v>
      </c>
      <c r="B522" s="1" t="s">
        <v>12</v>
      </c>
      <c r="C522" s="4" t="s">
        <v>2489</v>
      </c>
      <c r="D522" s="2">
        <v>3</v>
      </c>
      <c r="E522" s="1" t="s">
        <v>2486</v>
      </c>
      <c r="F522" s="1" t="s">
        <v>2486</v>
      </c>
      <c r="G522" s="1" t="s">
        <v>2540</v>
      </c>
      <c r="H522" s="1" t="str">
        <f>HYPERLINK("http://123.57.250.226/ProfessionalProjectWebsite/html/projectDetail.html?id=1053","指南链接")</f>
        <v>指南链接</v>
      </c>
    </row>
    <row r="523" spans="1:8" ht="72">
      <c r="A523" s="12" t="s">
        <v>2485</v>
      </c>
      <c r="B523" s="1" t="s">
        <v>14</v>
      </c>
      <c r="C523" s="4" t="s">
        <v>2490</v>
      </c>
      <c r="D523" s="2">
        <v>2</v>
      </c>
      <c r="E523" s="1" t="s">
        <v>2486</v>
      </c>
      <c r="F523" s="1" t="s">
        <v>2486</v>
      </c>
      <c r="G523" s="1" t="s">
        <v>2540</v>
      </c>
      <c r="H523" s="1" t="str">
        <f>HYPERLINK("http://123.57.250.226/ProfessionalProjectWebsite/html/projectDetail.html?id=1053","指南链接")</f>
        <v>指南链接</v>
      </c>
    </row>
    <row r="524" spans="1:8" ht="96">
      <c r="A524" s="13" t="s">
        <v>167</v>
      </c>
      <c r="B524" s="1" t="s">
        <v>6</v>
      </c>
      <c r="C524" s="4" t="s">
        <v>168</v>
      </c>
      <c r="D524" s="2">
        <v>5</v>
      </c>
      <c r="E524" s="1" t="s">
        <v>169</v>
      </c>
      <c r="F524" s="1" t="s">
        <v>170</v>
      </c>
      <c r="G524" s="1" t="s">
        <v>2540</v>
      </c>
      <c r="H524" s="1" t="str">
        <f>HYPERLINK("http://123.57.250.226/ProfessionalProjectWebsite/html/projectDetail.html?id=555","指南链接")</f>
        <v>指南链接</v>
      </c>
    </row>
    <row r="525" spans="1:8" ht="96">
      <c r="A525" s="11" t="s">
        <v>167</v>
      </c>
      <c r="B525" s="1" t="s">
        <v>8</v>
      </c>
      <c r="C525" s="4" t="s">
        <v>171</v>
      </c>
      <c r="D525" s="2">
        <v>7</v>
      </c>
      <c r="E525" s="1" t="s">
        <v>172</v>
      </c>
      <c r="F525" s="1" t="s">
        <v>170</v>
      </c>
      <c r="G525" s="1" t="s">
        <v>2540</v>
      </c>
      <c r="H525" s="1" t="str">
        <f>HYPERLINK("http://123.57.250.226/ProfessionalProjectWebsite/html/projectDetail.html?id=555","指南链接")</f>
        <v>指南链接</v>
      </c>
    </row>
    <row r="526" spans="1:8" ht="60">
      <c r="A526" s="12" t="s">
        <v>167</v>
      </c>
      <c r="B526" s="1" t="s">
        <v>12</v>
      </c>
      <c r="C526" s="4" t="s">
        <v>173</v>
      </c>
      <c r="D526" s="2">
        <v>5</v>
      </c>
      <c r="E526" s="1" t="s">
        <v>174</v>
      </c>
      <c r="F526" s="1" t="s">
        <v>170</v>
      </c>
      <c r="G526" s="1" t="s">
        <v>2540</v>
      </c>
      <c r="H526" s="1" t="str">
        <f>HYPERLINK("http://123.57.250.226/ProfessionalProjectWebsite/html/projectDetail.html?id=555","指南链接")</f>
        <v>指南链接</v>
      </c>
    </row>
    <row r="527" spans="1:8" ht="96">
      <c r="A527" s="13" t="s">
        <v>324</v>
      </c>
      <c r="B527" s="1" t="s">
        <v>6</v>
      </c>
      <c r="C527" s="4" t="s">
        <v>325</v>
      </c>
      <c r="D527" s="2">
        <v>2</v>
      </c>
      <c r="E527" s="1" t="s">
        <v>326</v>
      </c>
      <c r="F527" s="1" t="s">
        <v>327</v>
      </c>
      <c r="G527" s="1" t="s">
        <v>2540</v>
      </c>
      <c r="H527" s="1" t="str">
        <f>HYPERLINK("http://123.57.250.226/ProfessionalProjectWebsite/html/projectDetail.html?id=592","指南链接")</f>
        <v>指南链接</v>
      </c>
    </row>
    <row r="528" spans="1:8" ht="96">
      <c r="A528" s="12" t="s">
        <v>324</v>
      </c>
      <c r="B528" s="1" t="s">
        <v>12</v>
      </c>
      <c r="C528" s="4" t="s">
        <v>328</v>
      </c>
      <c r="D528" s="2">
        <v>2</v>
      </c>
      <c r="E528" s="1" t="s">
        <v>326</v>
      </c>
      <c r="F528" s="1" t="s">
        <v>327</v>
      </c>
      <c r="G528" s="1" t="s">
        <v>2540</v>
      </c>
      <c r="H528" s="1" t="str">
        <f>HYPERLINK("http://123.57.250.226/ProfessionalProjectWebsite/html/projectDetail.html?id=592","指南链接")</f>
        <v>指南链接</v>
      </c>
    </row>
    <row r="529" spans="1:8" ht="156">
      <c r="A529" s="13" t="s">
        <v>1127</v>
      </c>
      <c r="B529" s="1" t="s">
        <v>6</v>
      </c>
      <c r="C529" s="4" t="s">
        <v>1128</v>
      </c>
      <c r="D529" s="2">
        <v>6</v>
      </c>
      <c r="E529" s="1" t="s">
        <v>1129</v>
      </c>
      <c r="F529" s="1" t="s">
        <v>1130</v>
      </c>
      <c r="G529" s="1" t="s">
        <v>2540</v>
      </c>
      <c r="H529" s="1" t="str">
        <f>HYPERLINK("http://123.57.250.226/ProfessionalProjectWebsite/html/projectDetail.html?id=741","指南链接")</f>
        <v>指南链接</v>
      </c>
    </row>
    <row r="530" spans="1:8" ht="132">
      <c r="A530" s="12" t="s">
        <v>1127</v>
      </c>
      <c r="B530" s="1" t="s">
        <v>11</v>
      </c>
      <c r="C530" s="4" t="s">
        <v>1131</v>
      </c>
      <c r="D530" s="2">
        <v>7</v>
      </c>
      <c r="E530" s="1" t="s">
        <v>1132</v>
      </c>
      <c r="F530" s="1" t="s">
        <v>1130</v>
      </c>
      <c r="G530" s="1" t="s">
        <v>2540</v>
      </c>
      <c r="H530" s="1" t="str">
        <f>HYPERLINK("http://123.57.250.226/ProfessionalProjectWebsite/html/projectDetail.html?id=741","指南链接")</f>
        <v>指南链接</v>
      </c>
    </row>
    <row r="531" spans="1:8" ht="84">
      <c r="A531" s="13" t="s">
        <v>896</v>
      </c>
      <c r="B531" s="1" t="s">
        <v>6</v>
      </c>
      <c r="C531" s="4" t="s">
        <v>897</v>
      </c>
      <c r="D531" s="2">
        <v>10</v>
      </c>
      <c r="E531" s="1" t="s">
        <v>898</v>
      </c>
      <c r="F531" s="1" t="s">
        <v>899</v>
      </c>
      <c r="G531" s="1" t="s">
        <v>2540</v>
      </c>
      <c r="H531" s="1" t="str">
        <f>HYPERLINK("http://123.57.250.226/ProfessionalProjectWebsite/html/projectDetail.html?id=693","指南链接")</f>
        <v>指南链接</v>
      </c>
    </row>
    <row r="532" spans="1:8" ht="48">
      <c r="A532" s="11" t="s">
        <v>896</v>
      </c>
      <c r="B532" s="1" t="s">
        <v>8</v>
      </c>
      <c r="C532" s="4" t="s">
        <v>900</v>
      </c>
      <c r="D532" s="2">
        <v>10</v>
      </c>
      <c r="E532" s="1" t="s">
        <v>898</v>
      </c>
      <c r="F532" s="1" t="s">
        <v>898</v>
      </c>
      <c r="G532" s="1" t="s">
        <v>2540</v>
      </c>
      <c r="H532" s="1" t="str">
        <f>HYPERLINK("http://123.57.250.226/ProfessionalProjectWebsite/html/projectDetail.html?id=693","指南链接")</f>
        <v>指南链接</v>
      </c>
    </row>
    <row r="533" spans="1:8" ht="36">
      <c r="A533" s="11" t="s">
        <v>896</v>
      </c>
      <c r="B533" s="1" t="s">
        <v>11</v>
      </c>
      <c r="C533" s="4" t="s">
        <v>901</v>
      </c>
      <c r="D533" s="2">
        <v>8</v>
      </c>
      <c r="E533" s="1" t="s">
        <v>898</v>
      </c>
      <c r="F533" s="1" t="s">
        <v>898</v>
      </c>
      <c r="G533" s="1" t="s">
        <v>2540</v>
      </c>
      <c r="H533" s="1" t="str">
        <f>HYPERLINK("http://123.57.250.226/ProfessionalProjectWebsite/html/projectDetail.html?id=693","指南链接")</f>
        <v>指南链接</v>
      </c>
    </row>
    <row r="534" spans="1:8" ht="48">
      <c r="A534" s="12" t="s">
        <v>896</v>
      </c>
      <c r="B534" s="1" t="s">
        <v>12</v>
      </c>
      <c r="C534" s="4" t="s">
        <v>902</v>
      </c>
      <c r="D534" s="2">
        <v>5</v>
      </c>
      <c r="E534" s="1" t="s">
        <v>898</v>
      </c>
      <c r="F534" s="1" t="s">
        <v>898</v>
      </c>
      <c r="G534" s="1" t="s">
        <v>2540</v>
      </c>
      <c r="H534" s="1" t="str">
        <f>HYPERLINK("http://123.57.250.226/ProfessionalProjectWebsite/html/projectDetail.html?id=693","指南链接")</f>
        <v>指南链接</v>
      </c>
    </row>
    <row r="535" spans="1:8" ht="60">
      <c r="A535" s="13" t="s">
        <v>2464</v>
      </c>
      <c r="B535" s="1" t="s">
        <v>8</v>
      </c>
      <c r="C535" s="4" t="s">
        <v>2587</v>
      </c>
      <c r="D535" s="2">
        <v>15</v>
      </c>
      <c r="E535" s="1" t="s">
        <v>2465</v>
      </c>
      <c r="F535" s="1" t="s">
        <v>2466</v>
      </c>
      <c r="G535" s="1" t="s">
        <v>2540</v>
      </c>
      <c r="H535" s="1" t="str">
        <f>HYPERLINK("http://123.57.250.226/ProfessionalProjectWebsite/html/projectDetail.html?id=1043","指南链接")</f>
        <v>指南链接</v>
      </c>
    </row>
    <row r="536" spans="1:8" ht="60">
      <c r="A536" s="12" t="s">
        <v>2464</v>
      </c>
      <c r="B536" s="1" t="s">
        <v>16</v>
      </c>
      <c r="C536" s="4" t="s">
        <v>2588</v>
      </c>
      <c r="D536" s="2">
        <v>20</v>
      </c>
      <c r="E536" s="1" t="s">
        <v>2465</v>
      </c>
      <c r="F536" s="1" t="s">
        <v>5</v>
      </c>
      <c r="G536" s="1" t="s">
        <v>2466</v>
      </c>
      <c r="H536" s="1" t="str">
        <f>HYPERLINK("http://123.57.250.226/ProfessionalProjectWebsite/html/projectDetail.html?id=1043","指南链接")</f>
        <v>指南链接</v>
      </c>
    </row>
    <row r="537" spans="1:8" ht="84">
      <c r="A537" s="13" t="s">
        <v>293</v>
      </c>
      <c r="B537" s="1" t="s">
        <v>6</v>
      </c>
      <c r="C537" s="4" t="s">
        <v>294</v>
      </c>
      <c r="D537" s="2">
        <v>4</v>
      </c>
      <c r="E537" s="1" t="s">
        <v>295</v>
      </c>
      <c r="F537" s="1" t="s">
        <v>296</v>
      </c>
      <c r="G537" s="1" t="s">
        <v>2540</v>
      </c>
      <c r="H537" s="1" t="str">
        <f>HYPERLINK("http://123.57.250.226/ProfessionalProjectWebsite/html/projectDetail.html?id=588","指南链接")</f>
        <v>指南链接</v>
      </c>
    </row>
    <row r="538" spans="1:8" ht="60">
      <c r="A538" s="11" t="s">
        <v>293</v>
      </c>
      <c r="B538" s="1" t="s">
        <v>8</v>
      </c>
      <c r="C538" s="4" t="s">
        <v>297</v>
      </c>
      <c r="D538" s="2">
        <v>5</v>
      </c>
      <c r="E538" s="1" t="s">
        <v>295</v>
      </c>
      <c r="F538" s="1" t="s">
        <v>296</v>
      </c>
      <c r="G538" s="1" t="s">
        <v>2540</v>
      </c>
      <c r="H538" s="1" t="str">
        <f>HYPERLINK("http://123.57.250.226/ProfessionalProjectWebsite/html/projectDetail.html?id=588","指南链接")</f>
        <v>指南链接</v>
      </c>
    </row>
    <row r="539" spans="1:8" ht="60">
      <c r="A539" s="11" t="s">
        <v>293</v>
      </c>
      <c r="B539" s="1" t="s">
        <v>8</v>
      </c>
      <c r="C539" s="4" t="s">
        <v>298</v>
      </c>
      <c r="D539" s="2">
        <v>5</v>
      </c>
      <c r="E539" s="1" t="s">
        <v>295</v>
      </c>
      <c r="F539" s="1" t="s">
        <v>296</v>
      </c>
      <c r="G539" s="1" t="s">
        <v>2540</v>
      </c>
      <c r="H539" s="1" t="str">
        <f>HYPERLINK("http://123.57.250.226/ProfessionalProjectWebsite/html/projectDetail.html?id=588","指南链接")</f>
        <v>指南链接</v>
      </c>
    </row>
    <row r="540" spans="1:8" ht="60">
      <c r="A540" s="11" t="s">
        <v>293</v>
      </c>
      <c r="B540" s="1" t="s">
        <v>8</v>
      </c>
      <c r="C540" s="4" t="s">
        <v>299</v>
      </c>
      <c r="D540" s="2">
        <v>6</v>
      </c>
      <c r="E540" s="1" t="s">
        <v>295</v>
      </c>
      <c r="F540" s="1" t="s">
        <v>296</v>
      </c>
      <c r="G540" s="1" t="s">
        <v>2540</v>
      </c>
      <c r="H540" s="1" t="str">
        <f>HYPERLINK("http://123.57.250.226/ProfessionalProjectWebsite/html/projectDetail.html?id=588","指南链接")</f>
        <v>指南链接</v>
      </c>
    </row>
    <row r="541" spans="1:8" ht="84">
      <c r="A541" s="12" t="s">
        <v>293</v>
      </c>
      <c r="B541" s="1" t="s">
        <v>11</v>
      </c>
      <c r="C541" s="4" t="s">
        <v>300</v>
      </c>
      <c r="D541" s="2">
        <v>10</v>
      </c>
      <c r="E541" s="1" t="s">
        <v>295</v>
      </c>
      <c r="F541" s="1" t="s">
        <v>296</v>
      </c>
      <c r="G541" s="1" t="s">
        <v>2540</v>
      </c>
      <c r="H541" s="1" t="str">
        <f>HYPERLINK("http://123.57.250.226/ProfessionalProjectWebsite/html/projectDetail.html?id=588","指南链接")</f>
        <v>指南链接</v>
      </c>
    </row>
    <row r="542" spans="1:8" ht="60">
      <c r="A542" s="13" t="s">
        <v>1619</v>
      </c>
      <c r="B542" s="1" t="s">
        <v>6</v>
      </c>
      <c r="C542" s="4" t="s">
        <v>1620</v>
      </c>
      <c r="D542" s="2">
        <v>10</v>
      </c>
      <c r="E542" s="1" t="s">
        <v>1621</v>
      </c>
      <c r="F542" s="1" t="s">
        <v>1621</v>
      </c>
      <c r="G542" s="1" t="s">
        <v>2540</v>
      </c>
      <c r="H542" s="1" t="str">
        <f>HYPERLINK("http://123.57.250.226/ProfessionalProjectWebsite/html/projectDetail.html?id=861","指南链接")</f>
        <v>指南链接</v>
      </c>
    </row>
    <row r="543" spans="1:8" ht="60">
      <c r="A543" s="11" t="s">
        <v>1619</v>
      </c>
      <c r="B543" s="1" t="s">
        <v>8</v>
      </c>
      <c r="C543" s="4" t="s">
        <v>1622</v>
      </c>
      <c r="D543" s="2">
        <v>10</v>
      </c>
      <c r="E543" s="1" t="s">
        <v>1623</v>
      </c>
      <c r="F543" s="1" t="s">
        <v>1623</v>
      </c>
      <c r="G543" s="1" t="s">
        <v>2540</v>
      </c>
      <c r="H543" s="1" t="str">
        <f>HYPERLINK("http://123.57.250.226/ProfessionalProjectWebsite/html/projectDetail.html?id=861","指南链接")</f>
        <v>指南链接</v>
      </c>
    </row>
    <row r="544" spans="1:8" ht="60">
      <c r="A544" s="11" t="s">
        <v>1619</v>
      </c>
      <c r="B544" s="1" t="s">
        <v>12</v>
      </c>
      <c r="C544" s="4" t="s">
        <v>1624</v>
      </c>
      <c r="D544" s="2">
        <v>5</v>
      </c>
      <c r="E544" s="1" t="s">
        <v>1625</v>
      </c>
      <c r="F544" s="1" t="s">
        <v>1625</v>
      </c>
      <c r="G544" s="1" t="s">
        <v>2540</v>
      </c>
      <c r="H544" s="1" t="str">
        <f>HYPERLINK("http://123.57.250.226/ProfessionalProjectWebsite/html/projectDetail.html?id=861","指南链接")</f>
        <v>指南链接</v>
      </c>
    </row>
    <row r="545" spans="1:8" ht="60">
      <c r="A545" s="12" t="s">
        <v>1619</v>
      </c>
      <c r="B545" s="1" t="s">
        <v>14</v>
      </c>
      <c r="C545" s="4" t="s">
        <v>1626</v>
      </c>
      <c r="D545" s="2">
        <v>20</v>
      </c>
      <c r="E545" s="1" t="s">
        <v>1625</v>
      </c>
      <c r="F545" s="1" t="s">
        <v>1625</v>
      </c>
      <c r="G545" s="1" t="s">
        <v>2540</v>
      </c>
      <c r="H545" s="1" t="str">
        <f>HYPERLINK("http://123.57.250.226/ProfessionalProjectWebsite/html/projectDetail.html?id=861","指南链接")</f>
        <v>指南链接</v>
      </c>
    </row>
    <row r="546" spans="1:8" ht="144">
      <c r="A546" s="13" t="s">
        <v>1707</v>
      </c>
      <c r="B546" s="1" t="s">
        <v>8</v>
      </c>
      <c r="C546" s="4" t="s">
        <v>2589</v>
      </c>
      <c r="D546" s="2">
        <v>4</v>
      </c>
      <c r="E546" s="1" t="s">
        <v>1708</v>
      </c>
      <c r="F546" s="1" t="s">
        <v>1708</v>
      </c>
      <c r="G546" s="1" t="s">
        <v>2540</v>
      </c>
      <c r="H546" s="1" t="str">
        <f>HYPERLINK("http://123.57.250.226/ProfessionalProjectWebsite/html/projectDetail.html?id=876","指南链接")</f>
        <v>指南链接</v>
      </c>
    </row>
    <row r="547" spans="1:8" ht="96">
      <c r="A547" s="12" t="s">
        <v>1707</v>
      </c>
      <c r="B547" s="1" t="s">
        <v>11</v>
      </c>
      <c r="C547" s="4" t="s">
        <v>2706</v>
      </c>
      <c r="D547" s="2">
        <v>8</v>
      </c>
      <c r="E547" s="1" t="s">
        <v>1709</v>
      </c>
      <c r="F547" s="1" t="s">
        <v>1709</v>
      </c>
      <c r="G547" s="1" t="s">
        <v>2540</v>
      </c>
      <c r="H547" s="1" t="str">
        <f>HYPERLINK("http://123.57.250.226/ProfessionalProjectWebsite/html/projectDetail.html?id=876","指南链接")</f>
        <v>指南链接</v>
      </c>
    </row>
    <row r="548" spans="1:8" ht="84">
      <c r="A548" s="13" t="s">
        <v>1750</v>
      </c>
      <c r="B548" s="1" t="s">
        <v>6</v>
      </c>
      <c r="C548" s="4" t="s">
        <v>2590</v>
      </c>
      <c r="D548" s="2">
        <v>10</v>
      </c>
      <c r="E548" s="1" t="s">
        <v>1751</v>
      </c>
      <c r="F548" s="1" t="s">
        <v>1751</v>
      </c>
      <c r="G548" s="1" t="s">
        <v>2540</v>
      </c>
      <c r="H548" s="1" t="str">
        <f>HYPERLINK("http://123.57.250.226/ProfessionalProjectWebsite/html/projectDetail.html?id=890","指南链接")</f>
        <v>指南链接</v>
      </c>
    </row>
    <row r="549" spans="1:8" ht="84">
      <c r="A549" s="11" t="s">
        <v>1750</v>
      </c>
      <c r="B549" s="1" t="s">
        <v>8</v>
      </c>
      <c r="C549" s="4" t="s">
        <v>1752</v>
      </c>
      <c r="D549" s="2">
        <v>30</v>
      </c>
      <c r="E549" s="1" t="s">
        <v>1753</v>
      </c>
      <c r="F549" s="1" t="s">
        <v>1753</v>
      </c>
      <c r="G549" s="1" t="s">
        <v>2540</v>
      </c>
      <c r="H549" s="1" t="str">
        <f>HYPERLINK("http://123.57.250.226/ProfessionalProjectWebsite/html/projectDetail.html?id=890","指南链接")</f>
        <v>指南链接</v>
      </c>
    </row>
    <row r="550" spans="1:8" ht="72">
      <c r="A550" s="11" t="s">
        <v>1750</v>
      </c>
      <c r="B550" s="1" t="s">
        <v>11</v>
      </c>
      <c r="C550" s="4" t="s">
        <v>2591</v>
      </c>
      <c r="D550" s="2">
        <v>10</v>
      </c>
      <c r="E550" s="1" t="s">
        <v>1753</v>
      </c>
      <c r="F550" s="1" t="s">
        <v>1753</v>
      </c>
      <c r="G550" s="1" t="s">
        <v>2540</v>
      </c>
      <c r="H550" s="1" t="str">
        <f>HYPERLINK("http://123.57.250.226/ProfessionalProjectWebsite/html/projectDetail.html?id=890","指南链接")</f>
        <v>指南链接</v>
      </c>
    </row>
    <row r="551" spans="1:8" ht="96">
      <c r="A551" s="11" t="s">
        <v>1750</v>
      </c>
      <c r="B551" s="1" t="s">
        <v>12</v>
      </c>
      <c r="C551" s="4" t="s">
        <v>2592</v>
      </c>
      <c r="D551" s="2">
        <v>50</v>
      </c>
      <c r="E551" s="1" t="s">
        <v>1754</v>
      </c>
      <c r="F551" s="1" t="s">
        <v>1755</v>
      </c>
      <c r="G551" s="1" t="s">
        <v>2540</v>
      </c>
      <c r="H551" s="1" t="str">
        <f>HYPERLINK("http://123.57.250.226/ProfessionalProjectWebsite/html/projectDetail.html?id=890","指南链接")</f>
        <v>指南链接</v>
      </c>
    </row>
    <row r="552" spans="1:8" ht="84">
      <c r="A552" s="12" t="s">
        <v>1750</v>
      </c>
      <c r="B552" s="1" t="s">
        <v>12</v>
      </c>
      <c r="C552" s="4" t="s">
        <v>2593</v>
      </c>
      <c r="D552" s="2">
        <v>20</v>
      </c>
      <c r="E552" s="1" t="s">
        <v>1756</v>
      </c>
      <c r="F552" s="1" t="s">
        <v>1756</v>
      </c>
      <c r="G552" s="1" t="s">
        <v>2540</v>
      </c>
      <c r="H552" s="1" t="str">
        <f>HYPERLINK("http://123.57.250.226/ProfessionalProjectWebsite/html/projectDetail.html?id=890","指南链接")</f>
        <v>指南链接</v>
      </c>
    </row>
    <row r="553" spans="1:8" ht="96">
      <c r="A553" s="13" t="s">
        <v>270</v>
      </c>
      <c r="B553" s="1" t="s">
        <v>8</v>
      </c>
      <c r="C553" s="4" t="s">
        <v>2594</v>
      </c>
      <c r="D553" s="2">
        <v>7</v>
      </c>
      <c r="E553" s="1" t="s">
        <v>271</v>
      </c>
      <c r="F553" s="1" t="s">
        <v>271</v>
      </c>
      <c r="G553" s="1" t="s">
        <v>2540</v>
      </c>
      <c r="H553" s="1" t="str">
        <f>HYPERLINK("http://123.57.250.226/ProfessionalProjectWebsite/html/projectDetail.html?id=582","指南链接")</f>
        <v>指南链接</v>
      </c>
    </row>
    <row r="554" spans="1:8" ht="96">
      <c r="A554" s="12" t="s">
        <v>270</v>
      </c>
      <c r="B554" s="1" t="s">
        <v>12</v>
      </c>
      <c r="C554" s="4" t="s">
        <v>272</v>
      </c>
      <c r="D554" s="2">
        <v>10</v>
      </c>
      <c r="E554" s="1" t="s">
        <v>271</v>
      </c>
      <c r="F554" s="1" t="s">
        <v>271</v>
      </c>
      <c r="G554" s="1" t="s">
        <v>2540</v>
      </c>
      <c r="H554" s="1" t="str">
        <f>HYPERLINK("http://123.57.250.226/ProfessionalProjectWebsite/html/projectDetail.html?id=582","指南链接")</f>
        <v>指南链接</v>
      </c>
    </row>
    <row r="555" spans="1:8" ht="120">
      <c r="A555" s="13" t="s">
        <v>1067</v>
      </c>
      <c r="B555" s="1" t="s">
        <v>6</v>
      </c>
      <c r="C555" s="4" t="s">
        <v>1068</v>
      </c>
      <c r="D555" s="2">
        <v>10</v>
      </c>
      <c r="E555" s="1" t="s">
        <v>1069</v>
      </c>
      <c r="F555" s="1" t="s">
        <v>1069</v>
      </c>
      <c r="G555" s="1" t="s">
        <v>2540</v>
      </c>
      <c r="H555" s="1" t="str">
        <f>HYPERLINK("http://123.57.250.226/ProfessionalProjectWebsite/html/projectDetail.html?id=724","指南链接")</f>
        <v>指南链接</v>
      </c>
    </row>
    <row r="556" spans="1:8" ht="120">
      <c r="A556" s="11" t="s">
        <v>1067</v>
      </c>
      <c r="B556" s="1" t="s">
        <v>8</v>
      </c>
      <c r="C556" s="4" t="s">
        <v>2595</v>
      </c>
      <c r="D556" s="2">
        <v>5</v>
      </c>
      <c r="E556" s="1" t="s">
        <v>1069</v>
      </c>
      <c r="F556" s="1" t="s">
        <v>1069</v>
      </c>
      <c r="G556" s="1" t="s">
        <v>2540</v>
      </c>
      <c r="H556" s="1" t="str">
        <f>HYPERLINK("http://123.57.250.226/ProfessionalProjectWebsite/html/projectDetail.html?id=724","指南链接")</f>
        <v>指南链接</v>
      </c>
    </row>
    <row r="557" spans="1:8" ht="120">
      <c r="A557" s="11" t="s">
        <v>1067</v>
      </c>
      <c r="B557" s="1" t="s">
        <v>11</v>
      </c>
      <c r="C557" s="4" t="s">
        <v>2596</v>
      </c>
      <c r="D557" s="2">
        <v>20</v>
      </c>
      <c r="E557" s="1" t="s">
        <v>1069</v>
      </c>
      <c r="F557" s="1" t="s">
        <v>1069</v>
      </c>
      <c r="G557" s="1" t="s">
        <v>2540</v>
      </c>
      <c r="H557" s="1" t="str">
        <f>HYPERLINK("http://123.57.250.226/ProfessionalProjectWebsite/html/projectDetail.html?id=724","指南链接")</f>
        <v>指南链接</v>
      </c>
    </row>
    <row r="558" spans="1:8" ht="132">
      <c r="A558" s="11" t="s">
        <v>1067</v>
      </c>
      <c r="B558" s="1" t="s">
        <v>12</v>
      </c>
      <c r="C558" s="4" t="s">
        <v>2597</v>
      </c>
      <c r="D558" s="2">
        <v>30</v>
      </c>
      <c r="E558" s="1" t="s">
        <v>1069</v>
      </c>
      <c r="F558" s="1" t="s">
        <v>1069</v>
      </c>
      <c r="G558" s="1" t="s">
        <v>1069</v>
      </c>
      <c r="H558" s="1" t="str">
        <f>HYPERLINK("http://123.57.250.226/ProfessionalProjectWebsite/html/projectDetail.html?id=724","指南链接")</f>
        <v>指南链接</v>
      </c>
    </row>
    <row r="559" spans="1:8" ht="132">
      <c r="A559" s="12" t="s">
        <v>1067</v>
      </c>
      <c r="B559" s="1" t="s">
        <v>14</v>
      </c>
      <c r="C559" s="4" t="s">
        <v>1070</v>
      </c>
      <c r="D559" s="2">
        <v>10</v>
      </c>
      <c r="E559" s="1" t="s">
        <v>1069</v>
      </c>
      <c r="F559" s="1" t="s">
        <v>1069</v>
      </c>
      <c r="G559" s="1" t="s">
        <v>1069</v>
      </c>
      <c r="H559" s="1" t="str">
        <f>HYPERLINK("http://123.57.250.226/ProfessionalProjectWebsite/html/projectDetail.html?id=724","指南链接")</f>
        <v>指南链接</v>
      </c>
    </row>
    <row r="560" spans="1:8" ht="48">
      <c r="A560" s="13" t="s">
        <v>215</v>
      </c>
      <c r="B560" s="1" t="s">
        <v>6</v>
      </c>
      <c r="C560" s="4" t="s">
        <v>216</v>
      </c>
      <c r="D560" s="2">
        <v>30</v>
      </c>
      <c r="E560" s="1" t="s">
        <v>217</v>
      </c>
      <c r="F560" s="1" t="s">
        <v>77</v>
      </c>
      <c r="G560" s="1" t="s">
        <v>2540</v>
      </c>
      <c r="H560" s="1" t="str">
        <f>HYPERLINK("http://123.57.250.226/ProfessionalProjectWebsite/html/projectDetail.html?id=571","指南链接")</f>
        <v>指南链接</v>
      </c>
    </row>
    <row r="561" spans="1:8" ht="48">
      <c r="A561" s="12" t="s">
        <v>215</v>
      </c>
      <c r="B561" s="1" t="s">
        <v>12</v>
      </c>
      <c r="C561" s="4" t="s">
        <v>218</v>
      </c>
      <c r="D561" s="2">
        <v>20</v>
      </c>
      <c r="E561" s="1" t="s">
        <v>217</v>
      </c>
      <c r="F561" s="1" t="s">
        <v>77</v>
      </c>
      <c r="G561" s="1" t="s">
        <v>2540</v>
      </c>
      <c r="H561" s="1" t="str">
        <f>HYPERLINK("http://123.57.250.226/ProfessionalProjectWebsite/html/projectDetail.html?id=571","指南链接")</f>
        <v>指南链接</v>
      </c>
    </row>
    <row r="562" spans="1:8" ht="60">
      <c r="A562" s="13" t="s">
        <v>593</v>
      </c>
      <c r="B562" s="1" t="s">
        <v>6</v>
      </c>
      <c r="C562" s="4" t="s">
        <v>594</v>
      </c>
      <c r="D562" s="2">
        <v>10</v>
      </c>
      <c r="E562" s="1" t="s">
        <v>595</v>
      </c>
      <c r="F562" s="1" t="s">
        <v>596</v>
      </c>
      <c r="G562" s="1" t="s">
        <v>596</v>
      </c>
      <c r="H562" s="1" t="str">
        <f aca="true" t="shared" si="14" ref="H562:H567">HYPERLINK("http://123.57.250.226/ProfessionalProjectWebsite/html/projectDetail.html?id=634","指南链接")</f>
        <v>指南链接</v>
      </c>
    </row>
    <row r="563" spans="1:8" ht="72">
      <c r="A563" s="11" t="s">
        <v>593</v>
      </c>
      <c r="B563" s="1" t="s">
        <v>8</v>
      </c>
      <c r="C563" s="4" t="s">
        <v>597</v>
      </c>
      <c r="D563" s="2">
        <v>10</v>
      </c>
      <c r="E563" s="1" t="s">
        <v>595</v>
      </c>
      <c r="F563" s="1" t="s">
        <v>596</v>
      </c>
      <c r="G563" s="1" t="s">
        <v>596</v>
      </c>
      <c r="H563" s="1" t="str">
        <f t="shared" si="14"/>
        <v>指南链接</v>
      </c>
    </row>
    <row r="564" spans="1:8" ht="60">
      <c r="A564" s="11" t="s">
        <v>593</v>
      </c>
      <c r="B564" s="1" t="s">
        <v>11</v>
      </c>
      <c r="C564" s="4" t="s">
        <v>598</v>
      </c>
      <c r="D564" s="2">
        <v>10</v>
      </c>
      <c r="E564" s="1" t="s">
        <v>595</v>
      </c>
      <c r="F564" s="1" t="s">
        <v>596</v>
      </c>
      <c r="G564" s="1" t="s">
        <v>596</v>
      </c>
      <c r="H564" s="1" t="str">
        <f t="shared" si="14"/>
        <v>指南链接</v>
      </c>
    </row>
    <row r="565" spans="1:8" ht="60">
      <c r="A565" s="11" t="s">
        <v>593</v>
      </c>
      <c r="B565" s="1" t="s">
        <v>12</v>
      </c>
      <c r="C565" s="4" t="s">
        <v>599</v>
      </c>
      <c r="D565" s="2">
        <v>10</v>
      </c>
      <c r="E565" s="1" t="s">
        <v>595</v>
      </c>
      <c r="F565" s="1" t="s">
        <v>596</v>
      </c>
      <c r="G565" s="1" t="s">
        <v>596</v>
      </c>
      <c r="H565" s="1" t="str">
        <f t="shared" si="14"/>
        <v>指南链接</v>
      </c>
    </row>
    <row r="566" spans="1:8" ht="60">
      <c r="A566" s="11" t="s">
        <v>593</v>
      </c>
      <c r="B566" s="1" t="s">
        <v>14</v>
      </c>
      <c r="C566" s="4" t="s">
        <v>600</v>
      </c>
      <c r="D566" s="2">
        <v>3</v>
      </c>
      <c r="E566" s="1" t="s">
        <v>595</v>
      </c>
      <c r="F566" s="1" t="s">
        <v>596</v>
      </c>
      <c r="G566" s="1" t="s">
        <v>596</v>
      </c>
      <c r="H566" s="1" t="str">
        <f t="shared" si="14"/>
        <v>指南链接</v>
      </c>
    </row>
    <row r="567" spans="1:8" ht="60">
      <c r="A567" s="12" t="s">
        <v>593</v>
      </c>
      <c r="B567" s="1" t="s">
        <v>16</v>
      </c>
      <c r="C567" s="4" t="s">
        <v>601</v>
      </c>
      <c r="D567" s="2">
        <v>3</v>
      </c>
      <c r="E567" s="1" t="s">
        <v>595</v>
      </c>
      <c r="F567" s="1" t="s">
        <v>596</v>
      </c>
      <c r="G567" s="1" t="s">
        <v>596</v>
      </c>
      <c r="H567" s="1" t="str">
        <f t="shared" si="14"/>
        <v>指南链接</v>
      </c>
    </row>
    <row r="568" spans="1:8" ht="96">
      <c r="A568" s="13" t="s">
        <v>968</v>
      </c>
      <c r="B568" s="1" t="s">
        <v>6</v>
      </c>
      <c r="C568" s="4" t="s">
        <v>976</v>
      </c>
      <c r="D568" s="2">
        <v>10</v>
      </c>
      <c r="E568" s="1" t="s">
        <v>970</v>
      </c>
      <c r="F568" s="1" t="s">
        <v>970</v>
      </c>
      <c r="G568" s="1" t="s">
        <v>2540</v>
      </c>
      <c r="H568" s="1" t="str">
        <f aca="true" t="shared" si="15" ref="H568:H573">HYPERLINK("http://123.57.250.226/ProfessionalProjectWebsite/html/projectDetail.html?id=704","指南链接")</f>
        <v>指南链接</v>
      </c>
    </row>
    <row r="569" spans="1:8" ht="84">
      <c r="A569" s="11" t="s">
        <v>968</v>
      </c>
      <c r="B569" s="1" t="s">
        <v>8</v>
      </c>
      <c r="C569" s="4" t="s">
        <v>969</v>
      </c>
      <c r="D569" s="2">
        <v>20</v>
      </c>
      <c r="E569" s="1" t="s">
        <v>970</v>
      </c>
      <c r="F569" s="1" t="s">
        <v>971</v>
      </c>
      <c r="G569" s="1" t="s">
        <v>2540</v>
      </c>
      <c r="H569" s="1" t="str">
        <f t="shared" si="15"/>
        <v>指南链接</v>
      </c>
    </row>
    <row r="570" spans="1:8" ht="96">
      <c r="A570" s="11" t="s">
        <v>968</v>
      </c>
      <c r="B570" s="1" t="s">
        <v>11</v>
      </c>
      <c r="C570" s="4" t="s">
        <v>973</v>
      </c>
      <c r="D570" s="2">
        <v>10</v>
      </c>
      <c r="E570" s="1" t="s">
        <v>970</v>
      </c>
      <c r="F570" s="1" t="s">
        <v>970</v>
      </c>
      <c r="G570" s="1" t="s">
        <v>2540</v>
      </c>
      <c r="H570" s="1" t="str">
        <f t="shared" si="15"/>
        <v>指南链接</v>
      </c>
    </row>
    <row r="571" spans="1:8" ht="96">
      <c r="A571" s="11" t="s">
        <v>968</v>
      </c>
      <c r="B571" s="1" t="s">
        <v>12</v>
      </c>
      <c r="C571" s="4" t="s">
        <v>972</v>
      </c>
      <c r="D571" s="2">
        <v>40</v>
      </c>
      <c r="E571" s="1" t="s">
        <v>970</v>
      </c>
      <c r="F571" s="1" t="s">
        <v>970</v>
      </c>
      <c r="G571" s="1" t="s">
        <v>2540</v>
      </c>
      <c r="H571" s="1" t="str">
        <f t="shared" si="15"/>
        <v>指南链接</v>
      </c>
    </row>
    <row r="572" spans="1:8" ht="96">
      <c r="A572" s="11" t="s">
        <v>968</v>
      </c>
      <c r="B572" s="1" t="s">
        <v>14</v>
      </c>
      <c r="C572" s="4" t="s">
        <v>974</v>
      </c>
      <c r="D572" s="2">
        <v>10</v>
      </c>
      <c r="E572" s="1" t="s">
        <v>970</v>
      </c>
      <c r="F572" s="1" t="s">
        <v>970</v>
      </c>
      <c r="G572" s="1" t="s">
        <v>2540</v>
      </c>
      <c r="H572" s="1" t="str">
        <f t="shared" si="15"/>
        <v>指南链接</v>
      </c>
    </row>
    <row r="573" spans="1:8" ht="96">
      <c r="A573" s="12" t="s">
        <v>968</v>
      </c>
      <c r="B573" s="1" t="s">
        <v>16</v>
      </c>
      <c r="C573" s="4" t="s">
        <v>975</v>
      </c>
      <c r="D573" s="2">
        <v>10</v>
      </c>
      <c r="E573" s="1" t="s">
        <v>970</v>
      </c>
      <c r="F573" s="1" t="s">
        <v>970</v>
      </c>
      <c r="G573" s="1" t="s">
        <v>2540</v>
      </c>
      <c r="H573" s="1" t="str">
        <f t="shared" si="15"/>
        <v>指南链接</v>
      </c>
    </row>
    <row r="574" spans="1:8" ht="84">
      <c r="A574" s="13" t="s">
        <v>1635</v>
      </c>
      <c r="B574" s="1" t="s">
        <v>6</v>
      </c>
      <c r="C574" s="4" t="s">
        <v>1636</v>
      </c>
      <c r="D574" s="2">
        <v>50</v>
      </c>
      <c r="E574" s="1" t="s">
        <v>1637</v>
      </c>
      <c r="F574" s="1" t="s">
        <v>1638</v>
      </c>
      <c r="G574" s="1" t="s">
        <v>2540</v>
      </c>
      <c r="H574" s="1" t="str">
        <f>HYPERLINK("http://123.57.250.226/ProfessionalProjectWebsite/html/projectDetail.html?id=864","指南链接")</f>
        <v>指南链接</v>
      </c>
    </row>
    <row r="575" spans="1:8" ht="96">
      <c r="A575" s="11" t="s">
        <v>1635</v>
      </c>
      <c r="B575" s="1" t="s">
        <v>8</v>
      </c>
      <c r="C575" s="4" t="s">
        <v>1639</v>
      </c>
      <c r="D575" s="2">
        <v>50</v>
      </c>
      <c r="E575" s="1" t="s">
        <v>1637</v>
      </c>
      <c r="F575" s="1" t="s">
        <v>1638</v>
      </c>
      <c r="G575" s="1" t="s">
        <v>2540</v>
      </c>
      <c r="H575" s="1" t="str">
        <f>HYPERLINK("http://123.57.250.226/ProfessionalProjectWebsite/html/projectDetail.html?id=864","指南链接")</f>
        <v>指南链接</v>
      </c>
    </row>
    <row r="576" spans="1:8" ht="72">
      <c r="A576" s="11" t="s">
        <v>1635</v>
      </c>
      <c r="B576" s="1" t="s">
        <v>11</v>
      </c>
      <c r="C576" s="4" t="s">
        <v>1640</v>
      </c>
      <c r="D576" s="2">
        <v>100</v>
      </c>
      <c r="E576" s="1" t="s">
        <v>1637</v>
      </c>
      <c r="F576" s="1" t="s">
        <v>1638</v>
      </c>
      <c r="G576" s="1" t="s">
        <v>2540</v>
      </c>
      <c r="H576" s="1" t="str">
        <f>HYPERLINK("http://123.57.250.226/ProfessionalProjectWebsite/html/projectDetail.html?id=864","指南链接")</f>
        <v>指南链接</v>
      </c>
    </row>
    <row r="577" spans="1:8" ht="108">
      <c r="A577" s="12" t="s">
        <v>1635</v>
      </c>
      <c r="B577" s="1" t="s">
        <v>12</v>
      </c>
      <c r="C577" s="4" t="s">
        <v>2598</v>
      </c>
      <c r="D577" s="2">
        <v>50</v>
      </c>
      <c r="E577" s="1" t="s">
        <v>1637</v>
      </c>
      <c r="F577" s="1" t="s">
        <v>1638</v>
      </c>
      <c r="G577" s="1" t="s">
        <v>1638</v>
      </c>
      <c r="H577" s="1" t="str">
        <f>HYPERLINK("http://123.57.250.226/ProfessionalProjectWebsite/html/projectDetail.html?id=864","指南链接")</f>
        <v>指南链接</v>
      </c>
    </row>
    <row r="578" spans="1:8" ht="84">
      <c r="A578" s="1" t="s">
        <v>1556</v>
      </c>
      <c r="B578" s="1" t="s">
        <v>12</v>
      </c>
      <c r="C578" s="4" t="s">
        <v>1557</v>
      </c>
      <c r="D578" s="2">
        <v>10</v>
      </c>
      <c r="E578" s="1" t="s">
        <v>1558</v>
      </c>
      <c r="F578" s="1" t="s">
        <v>1559</v>
      </c>
      <c r="G578" s="1" t="s">
        <v>2540</v>
      </c>
      <c r="H578" s="1" t="str">
        <f>HYPERLINK("http://123.57.250.226/ProfessionalProjectWebsite/html/projectDetail.html?id=848","指南链接")</f>
        <v>指南链接</v>
      </c>
    </row>
    <row r="579" spans="1:8" ht="36">
      <c r="A579" s="13" t="s">
        <v>237</v>
      </c>
      <c r="B579" s="1" t="s">
        <v>11</v>
      </c>
      <c r="C579" s="4" t="s">
        <v>238</v>
      </c>
      <c r="D579" s="2">
        <v>5</v>
      </c>
      <c r="E579" s="1" t="s">
        <v>106</v>
      </c>
      <c r="F579" s="1" t="s">
        <v>239</v>
      </c>
      <c r="G579" s="1" t="s">
        <v>2540</v>
      </c>
      <c r="H579" s="1" t="str">
        <f>HYPERLINK("http://123.57.250.226/ProfessionalProjectWebsite/html/projectDetail.html?id=576","指南链接")</f>
        <v>指南链接</v>
      </c>
    </row>
    <row r="580" spans="1:8" ht="60">
      <c r="A580" s="11" t="s">
        <v>237</v>
      </c>
      <c r="B580" s="1" t="s">
        <v>12</v>
      </c>
      <c r="C580" s="4" t="s">
        <v>240</v>
      </c>
      <c r="D580" s="2">
        <v>5</v>
      </c>
      <c r="E580" s="1" t="s">
        <v>106</v>
      </c>
      <c r="F580" s="1" t="s">
        <v>239</v>
      </c>
      <c r="G580" s="1" t="s">
        <v>2540</v>
      </c>
      <c r="H580" s="1" t="str">
        <f>HYPERLINK("http://123.57.250.226/ProfessionalProjectWebsite/html/projectDetail.html?id=576","指南链接")</f>
        <v>指南链接</v>
      </c>
    </row>
    <row r="581" spans="1:8" ht="36">
      <c r="A581" s="12" t="s">
        <v>237</v>
      </c>
      <c r="B581" s="1" t="s">
        <v>14</v>
      </c>
      <c r="C581" s="4" t="s">
        <v>241</v>
      </c>
      <c r="D581" s="2">
        <v>5</v>
      </c>
      <c r="E581" s="1" t="s">
        <v>106</v>
      </c>
      <c r="F581" s="1" t="s">
        <v>239</v>
      </c>
      <c r="G581" s="1" t="s">
        <v>2540</v>
      </c>
      <c r="H581" s="1" t="str">
        <f>HYPERLINK("http://123.57.250.226/ProfessionalProjectWebsite/html/projectDetail.html?id=576","指南链接")</f>
        <v>指南链接</v>
      </c>
    </row>
    <row r="582" spans="1:8" ht="60">
      <c r="A582" s="13" t="s">
        <v>1517</v>
      </c>
      <c r="B582" s="1" t="s">
        <v>6</v>
      </c>
      <c r="C582" s="4" t="s">
        <v>1518</v>
      </c>
      <c r="D582" s="2">
        <v>3</v>
      </c>
      <c r="E582" s="1" t="s">
        <v>1519</v>
      </c>
      <c r="F582" s="1" t="s">
        <v>1519</v>
      </c>
      <c r="G582" s="1" t="s">
        <v>2540</v>
      </c>
      <c r="H582" s="1" t="str">
        <f aca="true" t="shared" si="16" ref="H582:H587">HYPERLINK("http://123.57.250.226/ProfessionalProjectWebsite/html/projectDetail.html?id=842","指南链接")</f>
        <v>指南链接</v>
      </c>
    </row>
    <row r="583" spans="1:8" ht="60">
      <c r="A583" s="11" t="s">
        <v>1517</v>
      </c>
      <c r="B583" s="1" t="s">
        <v>8</v>
      </c>
      <c r="C583" s="4" t="s">
        <v>1520</v>
      </c>
      <c r="D583" s="2">
        <v>3</v>
      </c>
      <c r="E583" s="1" t="s">
        <v>1519</v>
      </c>
      <c r="F583" s="1" t="s">
        <v>1519</v>
      </c>
      <c r="G583" s="1" t="s">
        <v>2540</v>
      </c>
      <c r="H583" s="1" t="str">
        <f t="shared" si="16"/>
        <v>指南链接</v>
      </c>
    </row>
    <row r="584" spans="1:8" ht="60">
      <c r="A584" s="11" t="s">
        <v>1517</v>
      </c>
      <c r="B584" s="1" t="s">
        <v>11</v>
      </c>
      <c r="C584" s="4" t="s">
        <v>1521</v>
      </c>
      <c r="D584" s="2">
        <v>3</v>
      </c>
      <c r="E584" s="1" t="s">
        <v>1519</v>
      </c>
      <c r="F584" s="1" t="s">
        <v>1519</v>
      </c>
      <c r="G584" s="1" t="s">
        <v>2540</v>
      </c>
      <c r="H584" s="1" t="str">
        <f t="shared" si="16"/>
        <v>指南链接</v>
      </c>
    </row>
    <row r="585" spans="1:8" ht="72">
      <c r="A585" s="11" t="s">
        <v>1517</v>
      </c>
      <c r="B585" s="1" t="s">
        <v>12</v>
      </c>
      <c r="C585" s="4" t="s">
        <v>1522</v>
      </c>
      <c r="D585" s="2">
        <v>3</v>
      </c>
      <c r="E585" s="1" t="s">
        <v>1519</v>
      </c>
      <c r="F585" s="1" t="s">
        <v>1519</v>
      </c>
      <c r="G585" s="1" t="s">
        <v>2540</v>
      </c>
      <c r="H585" s="1" t="str">
        <f t="shared" si="16"/>
        <v>指南链接</v>
      </c>
    </row>
    <row r="586" spans="1:8" ht="60">
      <c r="A586" s="11" t="s">
        <v>1517</v>
      </c>
      <c r="B586" s="1" t="s">
        <v>14</v>
      </c>
      <c r="C586" s="4" t="s">
        <v>1523</v>
      </c>
      <c r="D586" s="2">
        <v>3</v>
      </c>
      <c r="E586" s="1" t="s">
        <v>1519</v>
      </c>
      <c r="F586" s="1" t="s">
        <v>1519</v>
      </c>
      <c r="G586" s="1" t="s">
        <v>2540</v>
      </c>
      <c r="H586" s="1" t="str">
        <f t="shared" si="16"/>
        <v>指南链接</v>
      </c>
    </row>
    <row r="587" spans="1:8" ht="60">
      <c r="A587" s="12" t="s">
        <v>1517</v>
      </c>
      <c r="B587" s="1" t="s">
        <v>16</v>
      </c>
      <c r="C587" s="4" t="s">
        <v>1524</v>
      </c>
      <c r="D587" s="2">
        <v>3</v>
      </c>
      <c r="E587" s="1" t="s">
        <v>1519</v>
      </c>
      <c r="F587" s="1" t="s">
        <v>1519</v>
      </c>
      <c r="G587" s="1" t="s">
        <v>2540</v>
      </c>
      <c r="H587" s="1" t="str">
        <f t="shared" si="16"/>
        <v>指南链接</v>
      </c>
    </row>
    <row r="588" spans="1:8" ht="120">
      <c r="A588" s="13" t="s">
        <v>18</v>
      </c>
      <c r="B588" s="1" t="s">
        <v>6</v>
      </c>
      <c r="C588" s="4" t="s">
        <v>25</v>
      </c>
      <c r="D588" s="2">
        <v>10</v>
      </c>
      <c r="E588" s="1" t="s">
        <v>20</v>
      </c>
      <c r="F588" s="1" t="s">
        <v>21</v>
      </c>
      <c r="G588" s="1" t="s">
        <v>2540</v>
      </c>
      <c r="H588" s="1" t="str">
        <f>HYPERLINK("http://123.57.250.226/ProfessionalProjectWebsite/html/projectDetail.html?id=521","指南链接")</f>
        <v>指南链接</v>
      </c>
    </row>
    <row r="589" spans="1:8" ht="120">
      <c r="A589" s="11" t="s">
        <v>18</v>
      </c>
      <c r="B589" s="1" t="s">
        <v>8</v>
      </c>
      <c r="C589" s="4" t="s">
        <v>19</v>
      </c>
      <c r="D589" s="2">
        <v>5</v>
      </c>
      <c r="E589" s="1" t="s">
        <v>20</v>
      </c>
      <c r="F589" s="1" t="s">
        <v>21</v>
      </c>
      <c r="G589" s="1" t="s">
        <v>2540</v>
      </c>
      <c r="H589" s="1" t="str">
        <f>HYPERLINK("http://123.57.250.226/ProfessionalProjectWebsite/html/projectDetail.html?id=521","指南链接")</f>
        <v>指南链接</v>
      </c>
    </row>
    <row r="590" spans="1:8" ht="120">
      <c r="A590" s="11" t="s">
        <v>18</v>
      </c>
      <c r="B590" s="1" t="s">
        <v>14</v>
      </c>
      <c r="C590" s="4" t="s">
        <v>24</v>
      </c>
      <c r="D590" s="2">
        <v>5</v>
      </c>
      <c r="E590" s="1" t="s">
        <v>20</v>
      </c>
      <c r="F590" s="1" t="s">
        <v>21</v>
      </c>
      <c r="G590" s="1" t="s">
        <v>2540</v>
      </c>
      <c r="H590" s="1" t="str">
        <f>HYPERLINK("http://123.57.250.226/ProfessionalProjectWebsite/html/projectDetail.html?id=521","指南链接")</f>
        <v>指南链接</v>
      </c>
    </row>
    <row r="591" spans="1:8" ht="120">
      <c r="A591" s="12" t="s">
        <v>18</v>
      </c>
      <c r="B591" s="1" t="s">
        <v>22</v>
      </c>
      <c r="C591" s="4" t="s">
        <v>23</v>
      </c>
      <c r="D591" s="2">
        <v>10</v>
      </c>
      <c r="E591" s="1" t="s">
        <v>20</v>
      </c>
      <c r="F591" s="1" t="s">
        <v>21</v>
      </c>
      <c r="G591" s="1" t="s">
        <v>2540</v>
      </c>
      <c r="H591" s="1" t="str">
        <f>HYPERLINK("http://123.57.250.226/ProfessionalProjectWebsite/html/projectDetail.html?id=521","指南链接")</f>
        <v>指南链接</v>
      </c>
    </row>
    <row r="592" spans="1:8" ht="120">
      <c r="A592" s="13" t="s">
        <v>862</v>
      </c>
      <c r="B592" s="1" t="s">
        <v>8</v>
      </c>
      <c r="C592" s="4" t="s">
        <v>863</v>
      </c>
      <c r="D592" s="2">
        <v>30</v>
      </c>
      <c r="E592" s="1" t="s">
        <v>864</v>
      </c>
      <c r="F592" s="1" t="s">
        <v>865</v>
      </c>
      <c r="G592" s="1" t="s">
        <v>2540</v>
      </c>
      <c r="H592" s="1" t="str">
        <f>HYPERLINK("http://123.57.250.226/ProfessionalProjectWebsite/html/projectDetail.html?id=689","指南链接")</f>
        <v>指南链接</v>
      </c>
    </row>
    <row r="593" spans="1:8" ht="132">
      <c r="A593" s="11" t="s">
        <v>862</v>
      </c>
      <c r="B593" s="1" t="s">
        <v>11</v>
      </c>
      <c r="C593" s="4" t="s">
        <v>866</v>
      </c>
      <c r="D593" s="2">
        <v>30</v>
      </c>
      <c r="E593" s="1" t="s">
        <v>867</v>
      </c>
      <c r="F593" s="1" t="s">
        <v>868</v>
      </c>
      <c r="G593" s="1" t="s">
        <v>2540</v>
      </c>
      <c r="H593" s="1" t="str">
        <f>HYPERLINK("http://123.57.250.226/ProfessionalProjectWebsite/html/projectDetail.html?id=689","指南链接")</f>
        <v>指南链接</v>
      </c>
    </row>
    <row r="594" spans="1:8" ht="120">
      <c r="A594" s="12" t="s">
        <v>862</v>
      </c>
      <c r="B594" s="1" t="s">
        <v>12</v>
      </c>
      <c r="C594" s="4" t="s">
        <v>869</v>
      </c>
      <c r="D594" s="2">
        <v>30</v>
      </c>
      <c r="E594" s="1" t="s">
        <v>864</v>
      </c>
      <c r="F594" s="1" t="s">
        <v>870</v>
      </c>
      <c r="G594" s="1" t="s">
        <v>2540</v>
      </c>
      <c r="H594" s="1" t="str">
        <f>HYPERLINK("http://123.57.250.226/ProfessionalProjectWebsite/html/projectDetail.html?id=689","指南链接")</f>
        <v>指南链接</v>
      </c>
    </row>
    <row r="595" spans="1:8" ht="48">
      <c r="A595" s="13" t="s">
        <v>82</v>
      </c>
      <c r="B595" s="1" t="s">
        <v>6</v>
      </c>
      <c r="C595" s="4" t="s">
        <v>91</v>
      </c>
      <c r="D595" s="2">
        <v>10</v>
      </c>
      <c r="E595" s="1" t="s">
        <v>92</v>
      </c>
      <c r="F595" s="1" t="s">
        <v>93</v>
      </c>
      <c r="G595" s="1" t="s">
        <v>2540</v>
      </c>
      <c r="H595" s="1" t="str">
        <f aca="true" t="shared" si="17" ref="H595:H600">HYPERLINK("http://123.57.250.226/ProfessionalProjectWebsite/html/projectDetail.html?id=530","指南链接")</f>
        <v>指南链接</v>
      </c>
    </row>
    <row r="596" spans="1:8" ht="60">
      <c r="A596" s="11" t="s">
        <v>82</v>
      </c>
      <c r="B596" s="1" t="s">
        <v>8</v>
      </c>
      <c r="C596" s="4" t="s">
        <v>86</v>
      </c>
      <c r="D596" s="2">
        <v>20</v>
      </c>
      <c r="E596" s="1" t="s">
        <v>87</v>
      </c>
      <c r="F596" s="1" t="s">
        <v>88</v>
      </c>
      <c r="G596" s="1" t="s">
        <v>2540</v>
      </c>
      <c r="H596" s="1" t="str">
        <f t="shared" si="17"/>
        <v>指南链接</v>
      </c>
    </row>
    <row r="597" spans="1:8" ht="60">
      <c r="A597" s="11" t="s">
        <v>82</v>
      </c>
      <c r="B597" s="1" t="s">
        <v>11</v>
      </c>
      <c r="C597" s="4" t="s">
        <v>94</v>
      </c>
      <c r="D597" s="2">
        <v>20</v>
      </c>
      <c r="E597" s="1" t="s">
        <v>95</v>
      </c>
      <c r="F597" s="1" t="s">
        <v>96</v>
      </c>
      <c r="G597" s="1" t="s">
        <v>2540</v>
      </c>
      <c r="H597" s="1" t="str">
        <f t="shared" si="17"/>
        <v>指南链接</v>
      </c>
    </row>
    <row r="598" spans="1:8" ht="72">
      <c r="A598" s="11" t="s">
        <v>82</v>
      </c>
      <c r="B598" s="1" t="s">
        <v>12</v>
      </c>
      <c r="C598" s="4" t="s">
        <v>89</v>
      </c>
      <c r="D598" s="2">
        <v>50</v>
      </c>
      <c r="E598" s="1" t="s">
        <v>87</v>
      </c>
      <c r="F598" s="1" t="s">
        <v>90</v>
      </c>
      <c r="G598" s="1" t="s">
        <v>2540</v>
      </c>
      <c r="H598" s="1" t="str">
        <f t="shared" si="17"/>
        <v>指南链接</v>
      </c>
    </row>
    <row r="599" spans="1:8" ht="60">
      <c r="A599" s="11" t="s">
        <v>82</v>
      </c>
      <c r="B599" s="1" t="s">
        <v>14</v>
      </c>
      <c r="C599" s="4" t="s">
        <v>83</v>
      </c>
      <c r="D599" s="2">
        <v>100</v>
      </c>
      <c r="E599" s="1" t="s">
        <v>84</v>
      </c>
      <c r="F599" s="1" t="s">
        <v>85</v>
      </c>
      <c r="G599" s="1" t="s">
        <v>2540</v>
      </c>
      <c r="H599" s="1" t="str">
        <f t="shared" si="17"/>
        <v>指南链接</v>
      </c>
    </row>
    <row r="600" spans="1:8" ht="60">
      <c r="A600" s="12" t="s">
        <v>82</v>
      </c>
      <c r="B600" s="1" t="s">
        <v>16</v>
      </c>
      <c r="C600" s="4" t="s">
        <v>97</v>
      </c>
      <c r="D600" s="2">
        <v>10</v>
      </c>
      <c r="E600" s="1" t="s">
        <v>98</v>
      </c>
      <c r="F600" s="1" t="s">
        <v>5</v>
      </c>
      <c r="G600" s="1" t="s">
        <v>99</v>
      </c>
      <c r="H600" s="1" t="str">
        <f t="shared" si="17"/>
        <v>指南链接</v>
      </c>
    </row>
    <row r="601" spans="1:8" ht="168">
      <c r="A601" s="13" t="s">
        <v>2298</v>
      </c>
      <c r="B601" s="1" t="s">
        <v>8</v>
      </c>
      <c r="C601" s="4" t="s">
        <v>2299</v>
      </c>
      <c r="D601" s="2">
        <v>15</v>
      </c>
      <c r="E601" s="1" t="s">
        <v>2300</v>
      </c>
      <c r="F601" s="1" t="s">
        <v>5</v>
      </c>
      <c r="G601" s="1" t="s">
        <v>2300</v>
      </c>
      <c r="H601" s="1" t="str">
        <f>HYPERLINK("http://123.57.250.226/ProfessionalProjectWebsite/html/projectDetail.html?id=1004","指南链接")</f>
        <v>指南链接</v>
      </c>
    </row>
    <row r="602" spans="1:8" ht="168">
      <c r="A602" s="12" t="s">
        <v>2298</v>
      </c>
      <c r="B602" s="1" t="s">
        <v>12</v>
      </c>
      <c r="C602" s="4" t="s">
        <v>2301</v>
      </c>
      <c r="D602" s="2">
        <v>35</v>
      </c>
      <c r="E602" s="1" t="s">
        <v>2300</v>
      </c>
      <c r="F602" s="1" t="s">
        <v>5</v>
      </c>
      <c r="G602" s="1" t="s">
        <v>2300</v>
      </c>
      <c r="H602" s="1" t="str">
        <f>HYPERLINK("http://123.57.250.226/ProfessionalProjectWebsite/html/projectDetail.html?id=1004","指南链接")</f>
        <v>指南链接</v>
      </c>
    </row>
    <row r="603" spans="1:8" ht="132">
      <c r="A603" s="13" t="s">
        <v>507</v>
      </c>
      <c r="B603" s="1" t="s">
        <v>8</v>
      </c>
      <c r="C603" s="4" t="s">
        <v>508</v>
      </c>
      <c r="D603" s="2">
        <v>30</v>
      </c>
      <c r="E603" s="1" t="s">
        <v>509</v>
      </c>
      <c r="F603" s="1" t="s">
        <v>510</v>
      </c>
      <c r="G603" s="1" t="s">
        <v>2540</v>
      </c>
      <c r="H603" s="1" t="str">
        <f>HYPERLINK("http://123.57.250.226/ProfessionalProjectWebsite/html/projectDetail.html?id=619","指南链接")</f>
        <v>指南链接</v>
      </c>
    </row>
    <row r="604" spans="1:8" ht="120">
      <c r="A604" s="11" t="s">
        <v>507</v>
      </c>
      <c r="B604" s="1" t="s">
        <v>12</v>
      </c>
      <c r="C604" s="4" t="s">
        <v>512</v>
      </c>
      <c r="D604" s="2">
        <v>30</v>
      </c>
      <c r="E604" s="1" t="s">
        <v>509</v>
      </c>
      <c r="F604" s="1" t="s">
        <v>513</v>
      </c>
      <c r="G604" s="1" t="s">
        <v>2540</v>
      </c>
      <c r="H604" s="1" t="str">
        <f>HYPERLINK("http://123.57.250.226/ProfessionalProjectWebsite/html/projectDetail.html?id=619","指南链接")</f>
        <v>指南链接</v>
      </c>
    </row>
    <row r="605" spans="1:8" ht="132">
      <c r="A605" s="12" t="s">
        <v>507</v>
      </c>
      <c r="B605" s="1" t="s">
        <v>14</v>
      </c>
      <c r="C605" s="4" t="s">
        <v>2599</v>
      </c>
      <c r="D605" s="2">
        <v>30</v>
      </c>
      <c r="E605" s="1" t="s">
        <v>509</v>
      </c>
      <c r="F605" s="1" t="s">
        <v>511</v>
      </c>
      <c r="G605" s="1" t="s">
        <v>2540</v>
      </c>
      <c r="H605" s="1" t="str">
        <f>HYPERLINK("http://123.57.250.226/ProfessionalProjectWebsite/html/projectDetail.html?id=619","指南链接")</f>
        <v>指南链接</v>
      </c>
    </row>
    <row r="606" spans="1:8" ht="132">
      <c r="A606" s="13" t="s">
        <v>1786</v>
      </c>
      <c r="B606" s="1" t="s">
        <v>8</v>
      </c>
      <c r="C606" s="4" t="s">
        <v>1787</v>
      </c>
      <c r="D606" s="2">
        <v>30</v>
      </c>
      <c r="E606" s="1" t="s">
        <v>1788</v>
      </c>
      <c r="F606" s="1" t="s">
        <v>1789</v>
      </c>
      <c r="G606" s="1" t="s">
        <v>2540</v>
      </c>
      <c r="H606" s="1" t="str">
        <f>HYPERLINK("http://123.57.250.226/ProfessionalProjectWebsite/html/projectDetail.html?id=894","指南链接")</f>
        <v>指南链接</v>
      </c>
    </row>
    <row r="607" spans="1:8" ht="132">
      <c r="A607" s="11" t="s">
        <v>1786</v>
      </c>
      <c r="B607" s="1" t="s">
        <v>11</v>
      </c>
      <c r="C607" s="4" t="s">
        <v>1790</v>
      </c>
      <c r="D607" s="2">
        <v>20</v>
      </c>
      <c r="E607" s="1" t="s">
        <v>1788</v>
      </c>
      <c r="F607" s="1" t="s">
        <v>1789</v>
      </c>
      <c r="G607" s="1" t="s">
        <v>2540</v>
      </c>
      <c r="H607" s="1" t="str">
        <f>HYPERLINK("http://123.57.250.226/ProfessionalProjectWebsite/html/projectDetail.html?id=894","指南链接")</f>
        <v>指南链接</v>
      </c>
    </row>
    <row r="608" spans="1:8" ht="132">
      <c r="A608" s="11" t="s">
        <v>1786</v>
      </c>
      <c r="B608" s="1" t="s">
        <v>12</v>
      </c>
      <c r="C608" s="4" t="s">
        <v>1791</v>
      </c>
      <c r="D608" s="2">
        <v>50</v>
      </c>
      <c r="E608" s="1" t="s">
        <v>1788</v>
      </c>
      <c r="F608" s="1" t="s">
        <v>1789</v>
      </c>
      <c r="G608" s="1" t="s">
        <v>2540</v>
      </c>
      <c r="H608" s="1" t="str">
        <f>HYPERLINK("http://123.57.250.226/ProfessionalProjectWebsite/html/projectDetail.html?id=894","指南链接")</f>
        <v>指南链接</v>
      </c>
    </row>
    <row r="609" spans="1:8" ht="132">
      <c r="A609" s="12" t="s">
        <v>1786</v>
      </c>
      <c r="B609" s="1" t="s">
        <v>14</v>
      </c>
      <c r="C609" s="4" t="s">
        <v>1792</v>
      </c>
      <c r="D609" s="2">
        <v>20</v>
      </c>
      <c r="E609" s="1" t="s">
        <v>1788</v>
      </c>
      <c r="F609" s="1" t="s">
        <v>1789</v>
      </c>
      <c r="G609" s="1" t="s">
        <v>2540</v>
      </c>
      <c r="H609" s="1" t="str">
        <f>HYPERLINK("http://123.57.250.226/ProfessionalProjectWebsite/html/projectDetail.html?id=894","指南链接")</f>
        <v>指南链接</v>
      </c>
    </row>
    <row r="610" spans="1:8" ht="72">
      <c r="A610" s="1" t="s">
        <v>1565</v>
      </c>
      <c r="B610" s="1" t="s">
        <v>6</v>
      </c>
      <c r="C610" s="4" t="s">
        <v>1566</v>
      </c>
      <c r="D610" s="2">
        <v>10</v>
      </c>
      <c r="E610" s="1" t="s">
        <v>1567</v>
      </c>
      <c r="F610" s="1" t="s">
        <v>1568</v>
      </c>
      <c r="G610" s="1" t="s">
        <v>2540</v>
      </c>
      <c r="H610" s="1" t="str">
        <f>HYPERLINK("http://123.57.250.226/ProfessionalProjectWebsite/html/projectDetail.html?id=851","指南链接")</f>
        <v>指南链接</v>
      </c>
    </row>
    <row r="611" spans="1:8" ht="60">
      <c r="A611" s="13" t="s">
        <v>1023</v>
      </c>
      <c r="B611" s="1" t="s">
        <v>8</v>
      </c>
      <c r="C611" s="4" t="s">
        <v>1024</v>
      </c>
      <c r="D611" s="2">
        <v>2</v>
      </c>
      <c r="E611" s="1" t="s">
        <v>1025</v>
      </c>
      <c r="F611" s="1" t="s">
        <v>1025</v>
      </c>
      <c r="G611" s="1" t="s">
        <v>2540</v>
      </c>
      <c r="H611" s="1" t="str">
        <f>HYPERLINK("http://123.57.250.226/ProfessionalProjectWebsite/html/projectDetail.html?id=714","指南链接")</f>
        <v>指南链接</v>
      </c>
    </row>
    <row r="612" spans="1:8" ht="48">
      <c r="A612" s="11" t="s">
        <v>1023</v>
      </c>
      <c r="B612" s="1" t="s">
        <v>11</v>
      </c>
      <c r="C612" s="4" t="s">
        <v>1026</v>
      </c>
      <c r="D612" s="2">
        <v>10</v>
      </c>
      <c r="E612" s="1" t="s">
        <v>1027</v>
      </c>
      <c r="F612" s="1" t="s">
        <v>1027</v>
      </c>
      <c r="G612" s="1" t="s">
        <v>2540</v>
      </c>
      <c r="H612" s="1" t="str">
        <f>HYPERLINK("http://123.57.250.226/ProfessionalProjectWebsite/html/projectDetail.html?id=714","指南链接")</f>
        <v>指南链接</v>
      </c>
    </row>
    <row r="613" spans="1:8" ht="60">
      <c r="A613" s="11" t="s">
        <v>1023</v>
      </c>
      <c r="B613" s="1" t="s">
        <v>12</v>
      </c>
      <c r="C613" s="4" t="s">
        <v>1031</v>
      </c>
      <c r="D613" s="2">
        <v>10</v>
      </c>
      <c r="E613" s="1" t="s">
        <v>1032</v>
      </c>
      <c r="F613" s="1" t="s">
        <v>1032</v>
      </c>
      <c r="G613" s="1" t="s">
        <v>2540</v>
      </c>
      <c r="H613" s="1" t="str">
        <f>HYPERLINK("http://123.57.250.226/ProfessionalProjectWebsite/html/projectDetail.html?id=714","指南链接")</f>
        <v>指南链接</v>
      </c>
    </row>
    <row r="614" spans="1:8" ht="36">
      <c r="A614" s="12" t="s">
        <v>1023</v>
      </c>
      <c r="B614" s="1" t="s">
        <v>14</v>
      </c>
      <c r="C614" s="4" t="s">
        <v>1028</v>
      </c>
      <c r="D614" s="2">
        <v>2</v>
      </c>
      <c r="E614" s="1" t="s">
        <v>1029</v>
      </c>
      <c r="F614" s="1" t="s">
        <v>1030</v>
      </c>
      <c r="G614" s="1" t="s">
        <v>2540</v>
      </c>
      <c r="H614" s="1" t="str">
        <f>HYPERLINK("http://123.57.250.226/ProfessionalProjectWebsite/html/projectDetail.html?id=714","指南链接")</f>
        <v>指南链接</v>
      </c>
    </row>
    <row r="615" spans="1:8" ht="96">
      <c r="A615" s="13" t="s">
        <v>1833</v>
      </c>
      <c r="B615" s="1" t="s">
        <v>8</v>
      </c>
      <c r="C615" s="4" t="s">
        <v>1834</v>
      </c>
      <c r="D615" s="2">
        <v>15</v>
      </c>
      <c r="E615" s="1" t="s">
        <v>1835</v>
      </c>
      <c r="F615" s="1" t="s">
        <v>1836</v>
      </c>
      <c r="G615" s="1" t="s">
        <v>2540</v>
      </c>
      <c r="H615" s="1" t="str">
        <f>HYPERLINK("http://123.57.250.226/ProfessionalProjectWebsite/html/projectDetail.html?id=904","指南链接")</f>
        <v>指南链接</v>
      </c>
    </row>
    <row r="616" spans="1:8" ht="96">
      <c r="A616" s="11" t="s">
        <v>1833</v>
      </c>
      <c r="B616" s="1" t="s">
        <v>11</v>
      </c>
      <c r="C616" s="4" t="s">
        <v>1838</v>
      </c>
      <c r="D616" s="2">
        <v>6</v>
      </c>
      <c r="E616" s="1" t="s">
        <v>1835</v>
      </c>
      <c r="F616" s="1" t="s">
        <v>1836</v>
      </c>
      <c r="G616" s="1" t="s">
        <v>2540</v>
      </c>
      <c r="H616" s="1" t="str">
        <f>HYPERLINK("http://123.57.250.226/ProfessionalProjectWebsite/html/projectDetail.html?id=904","指南链接")</f>
        <v>指南链接</v>
      </c>
    </row>
    <row r="617" spans="1:8" ht="96">
      <c r="A617" s="11" t="s">
        <v>1833</v>
      </c>
      <c r="B617" s="1" t="s">
        <v>12</v>
      </c>
      <c r="C617" s="4" t="s">
        <v>1837</v>
      </c>
      <c r="D617" s="2">
        <v>10</v>
      </c>
      <c r="E617" s="1" t="s">
        <v>1835</v>
      </c>
      <c r="F617" s="1" t="s">
        <v>1836</v>
      </c>
      <c r="G617" s="1" t="s">
        <v>2540</v>
      </c>
      <c r="H617" s="1" t="str">
        <f>HYPERLINK("http://123.57.250.226/ProfessionalProjectWebsite/html/projectDetail.html?id=904","指南链接")</f>
        <v>指南链接</v>
      </c>
    </row>
    <row r="618" spans="1:8" ht="96">
      <c r="A618" s="11" t="s">
        <v>1833</v>
      </c>
      <c r="B618" s="1" t="s">
        <v>14</v>
      </c>
      <c r="C618" s="4" t="s">
        <v>1840</v>
      </c>
      <c r="D618" s="2">
        <v>15</v>
      </c>
      <c r="E618" s="1" t="s">
        <v>1835</v>
      </c>
      <c r="F618" s="1" t="s">
        <v>1836</v>
      </c>
      <c r="G618" s="1" t="s">
        <v>2540</v>
      </c>
      <c r="H618" s="1" t="str">
        <f>HYPERLINK("http://123.57.250.226/ProfessionalProjectWebsite/html/projectDetail.html?id=904","指南链接")</f>
        <v>指南链接</v>
      </c>
    </row>
    <row r="619" spans="1:8" ht="96">
      <c r="A619" s="12" t="s">
        <v>1833</v>
      </c>
      <c r="B619" s="1" t="s">
        <v>16</v>
      </c>
      <c r="C619" s="4" t="s">
        <v>1839</v>
      </c>
      <c r="D619" s="2">
        <v>30</v>
      </c>
      <c r="E619" s="1" t="s">
        <v>1835</v>
      </c>
      <c r="F619" s="1" t="s">
        <v>1836</v>
      </c>
      <c r="G619" s="1" t="s">
        <v>1836</v>
      </c>
      <c r="H619" s="1" t="str">
        <f>HYPERLINK("http://123.57.250.226/ProfessionalProjectWebsite/html/projectDetail.html?id=904","指南链接")</f>
        <v>指南链接</v>
      </c>
    </row>
    <row r="620" spans="1:8" ht="144">
      <c r="A620" s="13" t="s">
        <v>1476</v>
      </c>
      <c r="B620" s="1" t="s">
        <v>8</v>
      </c>
      <c r="C620" s="4" t="s">
        <v>1477</v>
      </c>
      <c r="D620" s="2">
        <v>2</v>
      </c>
      <c r="E620" s="1" t="s">
        <v>1478</v>
      </c>
      <c r="F620" s="1" t="s">
        <v>1479</v>
      </c>
      <c r="G620" s="1" t="s">
        <v>2540</v>
      </c>
      <c r="H620" s="1" t="str">
        <f>HYPERLINK("http://123.57.250.226/ProfessionalProjectWebsite/html/projectDetail.html?id=838","指南链接")</f>
        <v>指南链接</v>
      </c>
    </row>
    <row r="621" spans="1:8" ht="156">
      <c r="A621" s="11" t="s">
        <v>1476</v>
      </c>
      <c r="B621" s="1" t="s">
        <v>11</v>
      </c>
      <c r="C621" s="4" t="s">
        <v>1480</v>
      </c>
      <c r="D621" s="2">
        <v>3</v>
      </c>
      <c r="E621" s="1" t="s">
        <v>1481</v>
      </c>
      <c r="F621" s="1" t="s">
        <v>1482</v>
      </c>
      <c r="G621" s="1" t="s">
        <v>2540</v>
      </c>
      <c r="H621" s="1" t="str">
        <f>HYPERLINK("http://123.57.250.226/ProfessionalProjectWebsite/html/projectDetail.html?id=838","指南链接")</f>
        <v>指南链接</v>
      </c>
    </row>
    <row r="622" spans="1:8" ht="168">
      <c r="A622" s="12" t="s">
        <v>1476</v>
      </c>
      <c r="B622" s="1" t="s">
        <v>12</v>
      </c>
      <c r="C622" s="4" t="s">
        <v>1483</v>
      </c>
      <c r="D622" s="2">
        <v>5</v>
      </c>
      <c r="E622" s="1" t="s">
        <v>1484</v>
      </c>
      <c r="F622" s="1" t="s">
        <v>1479</v>
      </c>
      <c r="G622" s="1" t="s">
        <v>2540</v>
      </c>
      <c r="H622" s="1" t="str">
        <f>HYPERLINK("http://123.57.250.226/ProfessionalProjectWebsite/html/projectDetail.html?id=838","指南链接")</f>
        <v>指南链接</v>
      </c>
    </row>
    <row r="623" spans="1:8" ht="96">
      <c r="A623" s="13" t="s">
        <v>2104</v>
      </c>
      <c r="B623" s="1" t="s">
        <v>8</v>
      </c>
      <c r="C623" s="4" t="s">
        <v>2105</v>
      </c>
      <c r="D623" s="2">
        <v>4</v>
      </c>
      <c r="E623" s="1" t="s">
        <v>239</v>
      </c>
      <c r="F623" s="1" t="s">
        <v>239</v>
      </c>
      <c r="G623" s="1" t="s">
        <v>2540</v>
      </c>
      <c r="H623" s="1" t="str">
        <f aca="true" t="shared" si="18" ref="H623:H633">HYPERLINK("http://123.57.250.226/ProfessionalProjectWebsite/html/projectDetail.html?id=972","指南链接")</f>
        <v>指南链接</v>
      </c>
    </row>
    <row r="624" spans="1:8" ht="96">
      <c r="A624" s="11" t="s">
        <v>2104</v>
      </c>
      <c r="B624" s="1" t="s">
        <v>8</v>
      </c>
      <c r="C624" s="4" t="s">
        <v>2106</v>
      </c>
      <c r="D624" s="2">
        <v>4</v>
      </c>
      <c r="E624" s="1" t="s">
        <v>239</v>
      </c>
      <c r="F624" s="1" t="s">
        <v>239</v>
      </c>
      <c r="G624" s="1" t="s">
        <v>2540</v>
      </c>
      <c r="H624" s="1" t="str">
        <f t="shared" si="18"/>
        <v>指南链接</v>
      </c>
    </row>
    <row r="625" spans="1:8" ht="144">
      <c r="A625" s="11" t="s">
        <v>2104</v>
      </c>
      <c r="B625" s="1" t="s">
        <v>8</v>
      </c>
      <c r="C625" s="4" t="s">
        <v>2107</v>
      </c>
      <c r="D625" s="2">
        <v>4</v>
      </c>
      <c r="E625" s="1" t="s">
        <v>2108</v>
      </c>
      <c r="F625" s="1" t="s">
        <v>2109</v>
      </c>
      <c r="G625" s="1" t="s">
        <v>2540</v>
      </c>
      <c r="H625" s="1" t="str">
        <f t="shared" si="18"/>
        <v>指南链接</v>
      </c>
    </row>
    <row r="626" spans="1:8" ht="132">
      <c r="A626" s="11" t="s">
        <v>2104</v>
      </c>
      <c r="B626" s="1" t="s">
        <v>8</v>
      </c>
      <c r="C626" s="4" t="s">
        <v>2110</v>
      </c>
      <c r="D626" s="2">
        <v>4</v>
      </c>
      <c r="E626" s="1" t="s">
        <v>2111</v>
      </c>
      <c r="F626" s="1" t="s">
        <v>2112</v>
      </c>
      <c r="G626" s="1" t="s">
        <v>2540</v>
      </c>
      <c r="H626" s="1" t="str">
        <f t="shared" si="18"/>
        <v>指南链接</v>
      </c>
    </row>
    <row r="627" spans="1:8" ht="84">
      <c r="A627" s="11" t="s">
        <v>2104</v>
      </c>
      <c r="B627" s="1" t="s">
        <v>8</v>
      </c>
      <c r="C627" s="4" t="s">
        <v>2113</v>
      </c>
      <c r="D627" s="2">
        <v>4</v>
      </c>
      <c r="E627" s="1" t="s">
        <v>239</v>
      </c>
      <c r="F627" s="1" t="s">
        <v>239</v>
      </c>
      <c r="G627" s="1" t="s">
        <v>2540</v>
      </c>
      <c r="H627" s="1" t="str">
        <f t="shared" si="18"/>
        <v>指南链接</v>
      </c>
    </row>
    <row r="628" spans="1:8" ht="60">
      <c r="A628" s="11" t="s">
        <v>2104</v>
      </c>
      <c r="B628" s="1" t="s">
        <v>11</v>
      </c>
      <c r="C628" s="4" t="s">
        <v>2118</v>
      </c>
      <c r="D628" s="2">
        <v>4</v>
      </c>
      <c r="E628" s="1" t="s">
        <v>239</v>
      </c>
      <c r="F628" s="1" t="s">
        <v>239</v>
      </c>
      <c r="G628" s="1" t="s">
        <v>2540</v>
      </c>
      <c r="H628" s="1" t="str">
        <f t="shared" si="18"/>
        <v>指南链接</v>
      </c>
    </row>
    <row r="629" spans="1:8" ht="48">
      <c r="A629" s="11" t="s">
        <v>2104</v>
      </c>
      <c r="B629" s="1" t="s">
        <v>11</v>
      </c>
      <c r="C629" s="4" t="s">
        <v>2119</v>
      </c>
      <c r="D629" s="2">
        <v>4</v>
      </c>
      <c r="E629" s="1" t="s">
        <v>239</v>
      </c>
      <c r="F629" s="1" t="s">
        <v>239</v>
      </c>
      <c r="G629" s="1" t="s">
        <v>2540</v>
      </c>
      <c r="H629" s="1" t="str">
        <f t="shared" si="18"/>
        <v>指南链接</v>
      </c>
    </row>
    <row r="630" spans="1:8" ht="72">
      <c r="A630" s="11" t="s">
        <v>2104</v>
      </c>
      <c r="B630" s="1" t="s">
        <v>14</v>
      </c>
      <c r="C630" s="4" t="s">
        <v>2114</v>
      </c>
      <c r="D630" s="2">
        <v>4</v>
      </c>
      <c r="E630" s="1" t="s">
        <v>239</v>
      </c>
      <c r="F630" s="1" t="s">
        <v>239</v>
      </c>
      <c r="G630" s="1" t="s">
        <v>2540</v>
      </c>
      <c r="H630" s="1" t="str">
        <f t="shared" si="18"/>
        <v>指南链接</v>
      </c>
    </row>
    <row r="631" spans="1:8" ht="96">
      <c r="A631" s="11" t="s">
        <v>2104</v>
      </c>
      <c r="B631" s="1" t="s">
        <v>14</v>
      </c>
      <c r="C631" s="4" t="s">
        <v>2115</v>
      </c>
      <c r="D631" s="2">
        <v>4</v>
      </c>
      <c r="E631" s="1" t="s">
        <v>239</v>
      </c>
      <c r="F631" s="1" t="s">
        <v>239</v>
      </c>
      <c r="G631" s="1" t="s">
        <v>2540</v>
      </c>
      <c r="H631" s="1" t="str">
        <f t="shared" si="18"/>
        <v>指南链接</v>
      </c>
    </row>
    <row r="632" spans="1:8" ht="60">
      <c r="A632" s="11" t="s">
        <v>2104</v>
      </c>
      <c r="B632" s="1" t="s">
        <v>14</v>
      </c>
      <c r="C632" s="4" t="s">
        <v>2116</v>
      </c>
      <c r="D632" s="2">
        <v>4</v>
      </c>
      <c r="E632" s="1" t="s">
        <v>239</v>
      </c>
      <c r="F632" s="1" t="s">
        <v>239</v>
      </c>
      <c r="G632" s="1" t="s">
        <v>2540</v>
      </c>
      <c r="H632" s="1" t="str">
        <f t="shared" si="18"/>
        <v>指南链接</v>
      </c>
    </row>
    <row r="633" spans="1:8" ht="36">
      <c r="A633" s="12" t="s">
        <v>2104</v>
      </c>
      <c r="B633" s="1" t="s">
        <v>14</v>
      </c>
      <c r="C633" s="4" t="s">
        <v>2117</v>
      </c>
      <c r="D633" s="2">
        <v>4</v>
      </c>
      <c r="E633" s="1" t="s">
        <v>239</v>
      </c>
      <c r="F633" s="1" t="s">
        <v>239</v>
      </c>
      <c r="G633" s="1" t="s">
        <v>2540</v>
      </c>
      <c r="H633" s="1" t="str">
        <f t="shared" si="18"/>
        <v>指南链接</v>
      </c>
    </row>
    <row r="634" spans="1:8" ht="60">
      <c r="A634" s="13" t="s">
        <v>1757</v>
      </c>
      <c r="B634" s="1" t="s">
        <v>6</v>
      </c>
      <c r="C634" s="4" t="s">
        <v>1758</v>
      </c>
      <c r="D634" s="2">
        <v>3</v>
      </c>
      <c r="E634" s="1" t="s">
        <v>1759</v>
      </c>
      <c r="F634" s="1" t="s">
        <v>1760</v>
      </c>
      <c r="G634" s="1" t="s">
        <v>1760</v>
      </c>
      <c r="H634" s="1" t="str">
        <f>HYPERLINK("http://123.57.250.226/ProfessionalProjectWebsite/html/projectDetail.html?id=892","指南链接")</f>
        <v>指南链接</v>
      </c>
    </row>
    <row r="635" spans="1:8" ht="72">
      <c r="A635" s="11" t="s">
        <v>1757</v>
      </c>
      <c r="B635" s="1" t="s">
        <v>11</v>
      </c>
      <c r="C635" s="4" t="s">
        <v>1761</v>
      </c>
      <c r="D635" s="2">
        <v>5</v>
      </c>
      <c r="E635" s="1" t="s">
        <v>1762</v>
      </c>
      <c r="F635" s="1" t="s">
        <v>1763</v>
      </c>
      <c r="G635" s="1" t="s">
        <v>2540</v>
      </c>
      <c r="H635" s="1" t="str">
        <f>HYPERLINK("http://123.57.250.226/ProfessionalProjectWebsite/html/projectDetail.html?id=892","指南链接")</f>
        <v>指南链接</v>
      </c>
    </row>
    <row r="636" spans="1:8" ht="60">
      <c r="A636" s="11" t="s">
        <v>1757</v>
      </c>
      <c r="B636" s="1" t="s">
        <v>12</v>
      </c>
      <c r="C636" s="4" t="s">
        <v>1764</v>
      </c>
      <c r="D636" s="2">
        <v>1</v>
      </c>
      <c r="E636" s="1" t="s">
        <v>1765</v>
      </c>
      <c r="F636" s="1" t="s">
        <v>1760</v>
      </c>
      <c r="G636" s="1" t="s">
        <v>1760</v>
      </c>
      <c r="H636" s="1" t="str">
        <f>HYPERLINK("http://123.57.250.226/ProfessionalProjectWebsite/html/projectDetail.html?id=892","指南链接")</f>
        <v>指南链接</v>
      </c>
    </row>
    <row r="637" spans="1:8" ht="72">
      <c r="A637" s="12" t="s">
        <v>1757</v>
      </c>
      <c r="B637" s="1" t="s">
        <v>16</v>
      </c>
      <c r="C637" s="4" t="s">
        <v>1766</v>
      </c>
      <c r="D637" s="2">
        <v>5</v>
      </c>
      <c r="E637" s="1" t="s">
        <v>1767</v>
      </c>
      <c r="F637" s="1" t="s">
        <v>5</v>
      </c>
      <c r="G637" s="1" t="s">
        <v>1767</v>
      </c>
      <c r="H637" s="1" t="str">
        <f>HYPERLINK("http://123.57.250.226/ProfessionalProjectWebsite/html/projectDetail.html?id=892","指南链接")</f>
        <v>指南链接</v>
      </c>
    </row>
    <row r="638" spans="1:8" ht="156">
      <c r="A638" s="13" t="s">
        <v>1982</v>
      </c>
      <c r="B638" s="1" t="s">
        <v>8</v>
      </c>
      <c r="C638" s="4" t="s">
        <v>1983</v>
      </c>
      <c r="D638" s="2">
        <v>2</v>
      </c>
      <c r="E638" s="1" t="s">
        <v>1984</v>
      </c>
      <c r="F638" s="1" t="s">
        <v>1985</v>
      </c>
      <c r="G638" s="1" t="s">
        <v>2540</v>
      </c>
      <c r="H638" s="1" t="str">
        <f>HYPERLINK("http://123.57.250.226/ProfessionalProjectWebsite/html/projectDetail.html?id=939","指南链接")</f>
        <v>指南链接</v>
      </c>
    </row>
    <row r="639" spans="1:8" ht="120">
      <c r="A639" s="11" t="s">
        <v>1982</v>
      </c>
      <c r="B639" s="1" t="s">
        <v>12</v>
      </c>
      <c r="C639" s="4" t="s">
        <v>1986</v>
      </c>
      <c r="D639" s="2">
        <v>1</v>
      </c>
      <c r="E639" s="1" t="s">
        <v>1987</v>
      </c>
      <c r="F639" s="1" t="s">
        <v>1985</v>
      </c>
      <c r="G639" s="1" t="s">
        <v>2540</v>
      </c>
      <c r="H639" s="1" t="str">
        <f>HYPERLINK("http://123.57.250.226/ProfessionalProjectWebsite/html/projectDetail.html?id=939","指南链接")</f>
        <v>指南链接</v>
      </c>
    </row>
    <row r="640" spans="1:8" ht="108">
      <c r="A640" s="12" t="s">
        <v>1982</v>
      </c>
      <c r="B640" s="1" t="s">
        <v>14</v>
      </c>
      <c r="C640" s="4" t="s">
        <v>1988</v>
      </c>
      <c r="D640" s="2">
        <v>1</v>
      </c>
      <c r="E640" s="1" t="s">
        <v>1989</v>
      </c>
      <c r="F640" s="1" t="s">
        <v>1985</v>
      </c>
      <c r="G640" s="1" t="s">
        <v>2540</v>
      </c>
      <c r="H640" s="1" t="str">
        <f>HYPERLINK("http://123.57.250.226/ProfessionalProjectWebsite/html/projectDetail.html?id=939","指南链接")</f>
        <v>指南链接</v>
      </c>
    </row>
    <row r="641" spans="1:8" ht="132">
      <c r="A641" s="13" t="s">
        <v>2212</v>
      </c>
      <c r="B641" s="1" t="s">
        <v>8</v>
      </c>
      <c r="C641" s="4" t="s">
        <v>2213</v>
      </c>
      <c r="D641" s="2">
        <v>5</v>
      </c>
      <c r="E641" s="1" t="s">
        <v>2214</v>
      </c>
      <c r="F641" s="1" t="s">
        <v>2215</v>
      </c>
      <c r="G641" s="1" t="s">
        <v>2540</v>
      </c>
      <c r="H641" s="1" t="str">
        <f>HYPERLINK("http://123.57.250.226/ProfessionalProjectWebsite/html/projectDetail.html?id=986","指南链接")</f>
        <v>指南链接</v>
      </c>
    </row>
    <row r="642" spans="1:8" ht="120">
      <c r="A642" s="11" t="s">
        <v>2212</v>
      </c>
      <c r="B642" s="1" t="s">
        <v>11</v>
      </c>
      <c r="C642" s="4" t="s">
        <v>2216</v>
      </c>
      <c r="D642" s="2">
        <v>4</v>
      </c>
      <c r="E642" s="1" t="s">
        <v>2217</v>
      </c>
      <c r="F642" s="1" t="s">
        <v>2218</v>
      </c>
      <c r="G642" s="1" t="s">
        <v>2540</v>
      </c>
      <c r="H642" s="1" t="str">
        <f>HYPERLINK("http://123.57.250.226/ProfessionalProjectWebsite/html/projectDetail.html?id=986","指南链接")</f>
        <v>指南链接</v>
      </c>
    </row>
    <row r="643" spans="1:8" ht="96">
      <c r="A643" s="11" t="s">
        <v>2212</v>
      </c>
      <c r="B643" s="1" t="s">
        <v>12</v>
      </c>
      <c r="C643" s="4" t="s">
        <v>2219</v>
      </c>
      <c r="D643" s="2">
        <v>10</v>
      </c>
      <c r="E643" s="1" t="s">
        <v>2220</v>
      </c>
      <c r="F643" s="1" t="s">
        <v>2221</v>
      </c>
      <c r="G643" s="1" t="s">
        <v>2540</v>
      </c>
      <c r="H643" s="1" t="str">
        <f>HYPERLINK("http://bcnfrcfkccg.6v/ProfessionalProjectWebsite/html/projectDetail.html?id=986","指南链接")</f>
        <v>指南链接</v>
      </c>
    </row>
    <row r="644" spans="1:8" ht="120">
      <c r="A644" s="12" t="s">
        <v>2212</v>
      </c>
      <c r="B644" s="1" t="s">
        <v>12</v>
      </c>
      <c r="C644" s="4" t="s">
        <v>2693</v>
      </c>
      <c r="D644" s="2">
        <v>10</v>
      </c>
      <c r="E644" s="1" t="s">
        <v>2220</v>
      </c>
      <c r="F644" s="1" t="s">
        <v>2220</v>
      </c>
      <c r="G644" s="1" t="s">
        <v>2220</v>
      </c>
      <c r="H644" s="1" t="str">
        <f>HYPERLINK("http://123.57.250.226/ProfessionalProjectWebsite/html/projectDetail.html?id=986","指南链接")</f>
        <v>指南链接</v>
      </c>
    </row>
    <row r="645" spans="1:8" ht="108">
      <c r="A645" s="13" t="s">
        <v>1037</v>
      </c>
      <c r="B645" s="1" t="s">
        <v>6</v>
      </c>
      <c r="C645" s="4" t="s">
        <v>2600</v>
      </c>
      <c r="D645" s="2">
        <v>5</v>
      </c>
      <c r="E645" s="1" t="s">
        <v>1038</v>
      </c>
      <c r="F645" s="1" t="s">
        <v>1039</v>
      </c>
      <c r="G645" s="1" t="s">
        <v>2540</v>
      </c>
      <c r="H645" s="1" t="str">
        <f>HYPERLINK("http://123.57.250.226/ProfessionalProjectWebsite/html/projectDetail.html?id=716","指南链接")</f>
        <v>指南链接</v>
      </c>
    </row>
    <row r="646" spans="1:8" ht="96">
      <c r="A646" s="11" t="s">
        <v>1037</v>
      </c>
      <c r="B646" s="1" t="s">
        <v>8</v>
      </c>
      <c r="C646" s="4" t="s">
        <v>1040</v>
      </c>
      <c r="D646" s="2">
        <v>8</v>
      </c>
      <c r="E646" s="1" t="s">
        <v>1041</v>
      </c>
      <c r="F646" s="1" t="s">
        <v>1042</v>
      </c>
      <c r="G646" s="1" t="s">
        <v>2540</v>
      </c>
      <c r="H646" s="1" t="str">
        <f>HYPERLINK("http://123.57.250.226/ProfessionalProjectWebsite/html/projectDetail.html?id=716","指南链接")</f>
        <v>指南链接</v>
      </c>
    </row>
    <row r="647" spans="1:8" ht="96">
      <c r="A647" s="12" t="s">
        <v>1037</v>
      </c>
      <c r="B647" s="1" t="s">
        <v>12</v>
      </c>
      <c r="C647" s="4" t="s">
        <v>1043</v>
      </c>
      <c r="D647" s="2">
        <v>3</v>
      </c>
      <c r="E647" s="1" t="s">
        <v>1041</v>
      </c>
      <c r="F647" s="1" t="s">
        <v>1042</v>
      </c>
      <c r="G647" s="1" t="s">
        <v>2540</v>
      </c>
      <c r="H647" s="1" t="str">
        <f>HYPERLINK("http://123.57.250.226/ProfessionalProjectWebsite/html/projectDetail.html?id=716","指南链接")</f>
        <v>指南链接</v>
      </c>
    </row>
    <row r="648" spans="1:8" ht="72">
      <c r="A648" s="13" t="s">
        <v>1010</v>
      </c>
      <c r="B648" s="1" t="s">
        <v>8</v>
      </c>
      <c r="C648" s="4" t="s">
        <v>1011</v>
      </c>
      <c r="D648" s="2">
        <v>5</v>
      </c>
      <c r="E648" s="1" t="s">
        <v>1012</v>
      </c>
      <c r="F648" s="1" t="s">
        <v>1012</v>
      </c>
      <c r="G648" s="1" t="s">
        <v>2540</v>
      </c>
      <c r="H648" s="1" t="str">
        <f>HYPERLINK("http://123.57.250.226/ProfessionalProjectWebsite/html/projectDetail.html?id=711","指南链接")</f>
        <v>指南链接</v>
      </c>
    </row>
    <row r="649" spans="1:8" ht="72">
      <c r="A649" s="11" t="s">
        <v>1010</v>
      </c>
      <c r="B649" s="1" t="s">
        <v>11</v>
      </c>
      <c r="C649" s="4" t="s">
        <v>1013</v>
      </c>
      <c r="D649" s="2">
        <v>5</v>
      </c>
      <c r="E649" s="1" t="s">
        <v>1012</v>
      </c>
      <c r="F649" s="1" t="s">
        <v>1012</v>
      </c>
      <c r="G649" s="1" t="s">
        <v>2540</v>
      </c>
      <c r="H649" s="1" t="str">
        <f>HYPERLINK("http://123.57.250.226/ProfessionalProjectWebsite/html/projectDetail.html?id=711","指南链接")</f>
        <v>指南链接</v>
      </c>
    </row>
    <row r="650" spans="1:8" ht="72">
      <c r="A650" s="12" t="s">
        <v>1010</v>
      </c>
      <c r="B650" s="1" t="s">
        <v>12</v>
      </c>
      <c r="C650" s="4" t="s">
        <v>1014</v>
      </c>
      <c r="D650" s="2">
        <v>20</v>
      </c>
      <c r="E650" s="1" t="s">
        <v>1012</v>
      </c>
      <c r="F650" s="1" t="s">
        <v>1012</v>
      </c>
      <c r="G650" s="1" t="s">
        <v>2540</v>
      </c>
      <c r="H650" s="1" t="str">
        <f>HYPERLINK("http://123.57.250.226/ProfessionalProjectWebsite/html/projectDetail.html?id=711","指南链接")</f>
        <v>指南链接</v>
      </c>
    </row>
    <row r="651" spans="1:8" ht="48">
      <c r="A651" s="13" t="s">
        <v>1908</v>
      </c>
      <c r="B651" s="1" t="s">
        <v>6</v>
      </c>
      <c r="C651" s="4" t="s">
        <v>1909</v>
      </c>
      <c r="D651" s="2">
        <v>10</v>
      </c>
      <c r="E651" s="1" t="s">
        <v>1910</v>
      </c>
      <c r="F651" s="1" t="s">
        <v>1911</v>
      </c>
      <c r="G651" s="1" t="s">
        <v>2540</v>
      </c>
      <c r="H651" s="1" t="str">
        <f>HYPERLINK("http://123.57.250.226/ProfessionalProjectWebsite/html/projectDetail.html?id=926","指南链接")</f>
        <v>指南链接</v>
      </c>
    </row>
    <row r="652" spans="1:8" ht="48">
      <c r="A652" s="11" t="s">
        <v>1908</v>
      </c>
      <c r="B652" s="1" t="s">
        <v>11</v>
      </c>
      <c r="C652" s="4" t="s">
        <v>1912</v>
      </c>
      <c r="D652" s="2">
        <v>5</v>
      </c>
      <c r="E652" s="1" t="s">
        <v>1913</v>
      </c>
      <c r="F652" s="1" t="s">
        <v>1914</v>
      </c>
      <c r="G652" s="1" t="s">
        <v>2540</v>
      </c>
      <c r="H652" s="1" t="str">
        <f>HYPERLINK("http://123.57.250.226/ProfessionalProjectWebsite/html/projectDetail.html?id=926","指南链接")</f>
        <v>指南链接</v>
      </c>
    </row>
    <row r="653" spans="1:8" ht="48">
      <c r="A653" s="11" t="s">
        <v>1908</v>
      </c>
      <c r="B653" s="1" t="s">
        <v>12</v>
      </c>
      <c r="C653" s="4" t="s">
        <v>1915</v>
      </c>
      <c r="D653" s="2">
        <v>10</v>
      </c>
      <c r="E653" s="1" t="s">
        <v>1916</v>
      </c>
      <c r="F653" s="1" t="s">
        <v>106</v>
      </c>
      <c r="G653" s="1" t="s">
        <v>2540</v>
      </c>
      <c r="H653" s="1" t="str">
        <f>HYPERLINK("http://123.57.250.226/ProfessionalProjectWebsite/html/projectDetail.html?id=926","指南链接")</f>
        <v>指南链接</v>
      </c>
    </row>
    <row r="654" spans="1:8" ht="60">
      <c r="A654" s="12" t="s">
        <v>1908</v>
      </c>
      <c r="B654" s="1" t="s">
        <v>14</v>
      </c>
      <c r="C654" s="4" t="s">
        <v>1917</v>
      </c>
      <c r="D654" s="2">
        <v>5</v>
      </c>
      <c r="E654" s="1" t="s">
        <v>1916</v>
      </c>
      <c r="F654" s="1" t="s">
        <v>1914</v>
      </c>
      <c r="G654" s="1" t="s">
        <v>2540</v>
      </c>
      <c r="H654" s="1" t="str">
        <f>HYPERLINK("http://123.57.250.226/ProfessionalProjectWebsite/html/projectDetail.html?id=926","指南链接")</f>
        <v>指南链接</v>
      </c>
    </row>
    <row r="655" spans="1:8" ht="84">
      <c r="A655" s="13" t="s">
        <v>147</v>
      </c>
      <c r="B655" s="1" t="s">
        <v>8</v>
      </c>
      <c r="C655" s="4" t="s">
        <v>148</v>
      </c>
      <c r="D655" s="2">
        <v>5</v>
      </c>
      <c r="E655" s="1" t="s">
        <v>149</v>
      </c>
      <c r="F655" s="1" t="s">
        <v>150</v>
      </c>
      <c r="G655" s="1" t="s">
        <v>2540</v>
      </c>
      <c r="H655" s="1" t="str">
        <f>HYPERLINK("http://123.57.250.226/ProfessionalProjectWebsite/html/projectDetail.html?id=546","指南链接")</f>
        <v>指南链接</v>
      </c>
    </row>
    <row r="656" spans="1:8" ht="120">
      <c r="A656" s="12" t="s">
        <v>147</v>
      </c>
      <c r="B656" s="1" t="s">
        <v>22</v>
      </c>
      <c r="C656" s="4" t="s">
        <v>151</v>
      </c>
      <c r="D656" s="2">
        <v>4</v>
      </c>
      <c r="E656" s="1" t="s">
        <v>152</v>
      </c>
      <c r="F656" s="1" t="s">
        <v>149</v>
      </c>
      <c r="G656" s="1" t="s">
        <v>2540</v>
      </c>
      <c r="H656" s="1" t="str">
        <f>HYPERLINK("http://123.57.250.226/ProfessionalProjectWebsite/html/projectDetail.html?id=546","指南链接")</f>
        <v>指南链接</v>
      </c>
    </row>
    <row r="657" spans="1:8" ht="108">
      <c r="A657" s="13" t="s">
        <v>2016</v>
      </c>
      <c r="B657" s="1" t="s">
        <v>6</v>
      </c>
      <c r="C657" s="4" t="s">
        <v>2600</v>
      </c>
      <c r="D657" s="2">
        <v>5</v>
      </c>
      <c r="E657" s="1" t="s">
        <v>2017</v>
      </c>
      <c r="F657" s="1" t="s">
        <v>2017</v>
      </c>
      <c r="G657" s="1" t="s">
        <v>2540</v>
      </c>
      <c r="H657" s="1" t="str">
        <f>HYPERLINK("http://123.57.250.226/ProfessionalProjectWebsite/html/projectDetail.html?id=944","指南链接")</f>
        <v>指南链接</v>
      </c>
    </row>
    <row r="658" spans="1:8" ht="84">
      <c r="A658" s="11" t="s">
        <v>2016</v>
      </c>
      <c r="B658" s="1" t="s">
        <v>8</v>
      </c>
      <c r="C658" s="4" t="s">
        <v>1040</v>
      </c>
      <c r="D658" s="2">
        <v>7</v>
      </c>
      <c r="E658" s="1" t="s">
        <v>2017</v>
      </c>
      <c r="F658" s="1" t="s">
        <v>2017</v>
      </c>
      <c r="G658" s="1" t="s">
        <v>2540</v>
      </c>
      <c r="H658" s="1" t="str">
        <f>HYPERLINK("http://123.57.250.226/ProfessionalProjectWebsite/html/projectDetail.html?id=944","指南链接")</f>
        <v>指南链接</v>
      </c>
    </row>
    <row r="659" spans="1:8" ht="48">
      <c r="A659" s="12" t="s">
        <v>2016</v>
      </c>
      <c r="B659" s="1" t="s">
        <v>12</v>
      </c>
      <c r="C659" s="4" t="s">
        <v>1043</v>
      </c>
      <c r="D659" s="2">
        <v>3</v>
      </c>
      <c r="E659" s="1" t="s">
        <v>2018</v>
      </c>
      <c r="F659" s="1" t="s">
        <v>2018</v>
      </c>
      <c r="G659" s="1" t="s">
        <v>2540</v>
      </c>
      <c r="H659" s="1" t="str">
        <f>HYPERLINK("http://123.57.250.226/ProfessionalProjectWebsite/html/projectDetail.html?id=944","指南链接")</f>
        <v>指南链接</v>
      </c>
    </row>
    <row r="660" spans="1:8" ht="120">
      <c r="A660" s="13" t="s">
        <v>1362</v>
      </c>
      <c r="B660" s="1" t="s">
        <v>8</v>
      </c>
      <c r="C660" s="4" t="s">
        <v>1363</v>
      </c>
      <c r="D660" s="2">
        <v>4</v>
      </c>
      <c r="E660" s="1" t="s">
        <v>1364</v>
      </c>
      <c r="F660" s="1" t="s">
        <v>1365</v>
      </c>
      <c r="G660" s="1" t="s">
        <v>2540</v>
      </c>
      <c r="H660" s="1" t="str">
        <f>HYPERLINK("http://123.57.250.226/ProfessionalProjectWebsite/html/projectDetail.html?id=808","指南链接")</f>
        <v>指南链接</v>
      </c>
    </row>
    <row r="661" spans="1:8" ht="120">
      <c r="A661" s="11" t="s">
        <v>1362</v>
      </c>
      <c r="B661" s="1" t="s">
        <v>8</v>
      </c>
      <c r="C661" s="4" t="s">
        <v>1366</v>
      </c>
      <c r="D661" s="2">
        <v>6</v>
      </c>
      <c r="E661" s="1" t="s">
        <v>1364</v>
      </c>
      <c r="F661" s="1" t="s">
        <v>1365</v>
      </c>
      <c r="G661" s="1" t="s">
        <v>2540</v>
      </c>
      <c r="H661" s="1" t="str">
        <f>HYPERLINK("http://123.57.250.226/ProfessionalProjectWebsite/html/projectDetail.html?id=808","指南链接")</f>
        <v>指南链接</v>
      </c>
    </row>
    <row r="662" spans="1:8" ht="72">
      <c r="A662" s="12" t="s">
        <v>1362</v>
      </c>
      <c r="B662" s="1" t="s">
        <v>11</v>
      </c>
      <c r="C662" s="4" t="s">
        <v>1367</v>
      </c>
      <c r="D662" s="2">
        <v>10</v>
      </c>
      <c r="E662" s="1" t="s">
        <v>1368</v>
      </c>
      <c r="F662" s="1" t="s">
        <v>1369</v>
      </c>
      <c r="G662" s="1" t="s">
        <v>2540</v>
      </c>
      <c r="H662" s="1" t="str">
        <f>HYPERLINK("http://123.57.250.226/ProfessionalProjectWebsite/html/projectDetail.html?id=808","指南链接")</f>
        <v>指南链接</v>
      </c>
    </row>
    <row r="663" spans="1:8" ht="72">
      <c r="A663" s="13" t="s">
        <v>1273</v>
      </c>
      <c r="B663" s="1" t="s">
        <v>8</v>
      </c>
      <c r="C663" s="4" t="s">
        <v>1274</v>
      </c>
      <c r="D663" s="2">
        <v>8</v>
      </c>
      <c r="E663" s="1" t="s">
        <v>1275</v>
      </c>
      <c r="F663" s="1" t="s">
        <v>1276</v>
      </c>
      <c r="G663" s="1" t="s">
        <v>2540</v>
      </c>
      <c r="H663" s="1" t="str">
        <f>HYPERLINK("http://123.57.250.226/ProfessionalProjectWebsite/html/projectDetail.html?id=793","指南链接")</f>
        <v>指南链接</v>
      </c>
    </row>
    <row r="664" spans="1:8" ht="72">
      <c r="A664" s="12" t="s">
        <v>1273</v>
      </c>
      <c r="B664" s="1" t="s">
        <v>12</v>
      </c>
      <c r="C664" s="4" t="s">
        <v>1277</v>
      </c>
      <c r="D664" s="2">
        <v>10</v>
      </c>
      <c r="E664" s="1" t="s">
        <v>1275</v>
      </c>
      <c r="F664" s="1" t="s">
        <v>1276</v>
      </c>
      <c r="G664" s="1" t="s">
        <v>2540</v>
      </c>
      <c r="H664" s="1" t="str">
        <f>HYPERLINK("http://123.57.250.226/ProfessionalProjectWebsite/html/projectDetail.html?id=793","指南链接")</f>
        <v>指南链接</v>
      </c>
    </row>
    <row r="665" spans="1:8" ht="72">
      <c r="A665" s="13" t="s">
        <v>1544</v>
      </c>
      <c r="B665" s="1" t="s">
        <v>8</v>
      </c>
      <c r="C665" s="4" t="s">
        <v>2601</v>
      </c>
      <c r="D665" s="2">
        <v>4</v>
      </c>
      <c r="E665" s="1" t="s">
        <v>1545</v>
      </c>
      <c r="F665" s="1" t="s">
        <v>5</v>
      </c>
      <c r="G665" s="1" t="s">
        <v>1546</v>
      </c>
      <c r="H665" s="1" t="str">
        <f>HYPERLINK("http://123.57.250.226/ProfessionalProjectWebsite/html/projectDetail.html?id=846","指南链接")</f>
        <v>指南链接</v>
      </c>
    </row>
    <row r="666" spans="1:8" ht="84">
      <c r="A666" s="11" t="s">
        <v>1544</v>
      </c>
      <c r="B666" s="1" t="s">
        <v>11</v>
      </c>
      <c r="C666" s="4" t="s">
        <v>2602</v>
      </c>
      <c r="D666" s="2">
        <v>16</v>
      </c>
      <c r="E666" s="1" t="s">
        <v>1547</v>
      </c>
      <c r="F666" s="1" t="s">
        <v>5</v>
      </c>
      <c r="G666" s="1" t="s">
        <v>1546</v>
      </c>
      <c r="H666" s="1" t="str">
        <f>HYPERLINK("http://123.57.250.226/ProfessionalProjectWebsite/html/projectDetail.html?id=846","指南链接")</f>
        <v>指南链接</v>
      </c>
    </row>
    <row r="667" spans="1:8" ht="60">
      <c r="A667" s="12" t="s">
        <v>1544</v>
      </c>
      <c r="B667" s="1" t="s">
        <v>12</v>
      </c>
      <c r="C667" s="4" t="s">
        <v>2603</v>
      </c>
      <c r="D667" s="2">
        <v>10</v>
      </c>
      <c r="E667" s="1" t="s">
        <v>1547</v>
      </c>
      <c r="F667" s="1" t="s">
        <v>5</v>
      </c>
      <c r="G667" s="1" t="s">
        <v>1546</v>
      </c>
      <c r="H667" s="1" t="str">
        <f>HYPERLINK("http://123.57.250.226/ProfessionalProjectWebsite/html/projectDetail.html?id=846","指南链接")</f>
        <v>指南链接</v>
      </c>
    </row>
    <row r="668" spans="1:8" ht="96">
      <c r="A668" s="13" t="s">
        <v>2409</v>
      </c>
      <c r="B668" s="1" t="s">
        <v>8</v>
      </c>
      <c r="C668" s="4" t="s">
        <v>2604</v>
      </c>
      <c r="D668" s="2">
        <v>9</v>
      </c>
      <c r="E668" s="1" t="s">
        <v>2410</v>
      </c>
      <c r="F668" s="1" t="s">
        <v>2411</v>
      </c>
      <c r="G668" s="1" t="s">
        <v>2540</v>
      </c>
      <c r="H668" s="1" t="str">
        <f aca="true" t="shared" si="19" ref="H668:H676">HYPERLINK("http://123.57.250.226/ProfessionalProjectWebsite/html/projectDetail.html?id=1036","指南链接")</f>
        <v>指南链接</v>
      </c>
    </row>
    <row r="669" spans="1:8" ht="48">
      <c r="A669" s="11" t="s">
        <v>2409</v>
      </c>
      <c r="B669" s="1" t="s">
        <v>8</v>
      </c>
      <c r="C669" s="4" t="s">
        <v>2605</v>
      </c>
      <c r="D669" s="2">
        <v>12</v>
      </c>
      <c r="E669" s="1" t="s">
        <v>2412</v>
      </c>
      <c r="F669" s="1" t="s">
        <v>2413</v>
      </c>
      <c r="G669" s="1" t="s">
        <v>2540</v>
      </c>
      <c r="H669" s="1" t="str">
        <f t="shared" si="19"/>
        <v>指南链接</v>
      </c>
    </row>
    <row r="670" spans="1:8" ht="108">
      <c r="A670" s="11" t="s">
        <v>2409</v>
      </c>
      <c r="B670" s="1" t="s">
        <v>8</v>
      </c>
      <c r="C670" s="4" t="s">
        <v>2606</v>
      </c>
      <c r="D670" s="2">
        <v>9</v>
      </c>
      <c r="E670" s="1" t="s">
        <v>2414</v>
      </c>
      <c r="F670" s="1" t="s">
        <v>2411</v>
      </c>
      <c r="G670" s="1" t="s">
        <v>2540</v>
      </c>
      <c r="H670" s="1" t="str">
        <f t="shared" si="19"/>
        <v>指南链接</v>
      </c>
    </row>
    <row r="671" spans="1:8" ht="24">
      <c r="A671" s="11" t="s">
        <v>2409</v>
      </c>
      <c r="B671" s="1" t="s">
        <v>11</v>
      </c>
      <c r="C671" s="4" t="s">
        <v>2415</v>
      </c>
      <c r="D671" s="2">
        <v>9</v>
      </c>
      <c r="E671" s="1" t="s">
        <v>2416</v>
      </c>
      <c r="F671" s="1" t="s">
        <v>239</v>
      </c>
      <c r="G671" s="1" t="s">
        <v>2540</v>
      </c>
      <c r="H671" s="1" t="str">
        <f t="shared" si="19"/>
        <v>指南链接</v>
      </c>
    </row>
    <row r="672" spans="1:8" ht="120">
      <c r="A672" s="11" t="s">
        <v>2409</v>
      </c>
      <c r="B672" s="1" t="s">
        <v>11</v>
      </c>
      <c r="C672" s="4" t="s">
        <v>2417</v>
      </c>
      <c r="D672" s="2">
        <v>9</v>
      </c>
      <c r="E672" s="1" t="s">
        <v>2418</v>
      </c>
      <c r="F672" s="1" t="s">
        <v>2411</v>
      </c>
      <c r="G672" s="1" t="s">
        <v>2540</v>
      </c>
      <c r="H672" s="1" t="str">
        <f t="shared" si="19"/>
        <v>指南链接</v>
      </c>
    </row>
    <row r="673" spans="1:8" ht="24">
      <c r="A673" s="11" t="s">
        <v>2409</v>
      </c>
      <c r="B673" s="1" t="s">
        <v>11</v>
      </c>
      <c r="C673" s="4" t="s">
        <v>2419</v>
      </c>
      <c r="D673" s="2">
        <v>9</v>
      </c>
      <c r="E673" s="1" t="s">
        <v>239</v>
      </c>
      <c r="F673" s="1" t="s">
        <v>239</v>
      </c>
      <c r="G673" s="1" t="s">
        <v>2540</v>
      </c>
      <c r="H673" s="1" t="str">
        <f t="shared" si="19"/>
        <v>指南链接</v>
      </c>
    </row>
    <row r="674" spans="1:8" ht="108">
      <c r="A674" s="11" t="s">
        <v>2409</v>
      </c>
      <c r="B674" s="1" t="s">
        <v>12</v>
      </c>
      <c r="C674" s="4" t="s">
        <v>2420</v>
      </c>
      <c r="D674" s="2">
        <v>3</v>
      </c>
      <c r="E674" s="1" t="s">
        <v>2421</v>
      </c>
      <c r="F674" s="1" t="s">
        <v>2411</v>
      </c>
      <c r="G674" s="1" t="s">
        <v>2540</v>
      </c>
      <c r="H674" s="1" t="str">
        <f t="shared" si="19"/>
        <v>指南链接</v>
      </c>
    </row>
    <row r="675" spans="1:8" ht="96">
      <c r="A675" s="11" t="s">
        <v>2409</v>
      </c>
      <c r="B675" s="1" t="s">
        <v>12</v>
      </c>
      <c r="C675" s="4" t="s">
        <v>2422</v>
      </c>
      <c r="D675" s="2">
        <v>3</v>
      </c>
      <c r="E675" s="1" t="s">
        <v>2423</v>
      </c>
      <c r="F675" s="1" t="s">
        <v>2411</v>
      </c>
      <c r="G675" s="1" t="s">
        <v>2540</v>
      </c>
      <c r="H675" s="1" t="str">
        <f t="shared" si="19"/>
        <v>指南链接</v>
      </c>
    </row>
    <row r="676" spans="1:8" ht="48">
      <c r="A676" s="12" t="s">
        <v>2409</v>
      </c>
      <c r="B676" s="1" t="s">
        <v>12</v>
      </c>
      <c r="C676" s="4" t="s">
        <v>2424</v>
      </c>
      <c r="D676" s="2">
        <v>4</v>
      </c>
      <c r="E676" s="1" t="s">
        <v>2412</v>
      </c>
      <c r="F676" s="1" t="s">
        <v>2413</v>
      </c>
      <c r="G676" s="1" t="s">
        <v>2540</v>
      </c>
      <c r="H676" s="1" t="str">
        <f t="shared" si="19"/>
        <v>指南链接</v>
      </c>
    </row>
    <row r="677" spans="1:8" ht="60">
      <c r="A677" s="13" t="s">
        <v>2185</v>
      </c>
      <c r="B677" s="1" t="s">
        <v>6</v>
      </c>
      <c r="C677" s="4" t="s">
        <v>2186</v>
      </c>
      <c r="D677" s="2">
        <v>20</v>
      </c>
      <c r="E677" s="1" t="s">
        <v>2187</v>
      </c>
      <c r="F677" s="1" t="s">
        <v>2187</v>
      </c>
      <c r="G677" s="1" t="s">
        <v>2540</v>
      </c>
      <c r="H677" s="1" t="str">
        <f aca="true" t="shared" si="20" ref="H677:H682">HYPERLINK("http://123.57.250.226/ProfessionalProjectWebsite/html/projectDetail.html?id=981","指南链接")</f>
        <v>指南链接</v>
      </c>
    </row>
    <row r="678" spans="1:8" ht="60">
      <c r="A678" s="11" t="s">
        <v>2185</v>
      </c>
      <c r="B678" s="1" t="s">
        <v>8</v>
      </c>
      <c r="C678" s="4" t="s">
        <v>2188</v>
      </c>
      <c r="D678" s="2">
        <v>100</v>
      </c>
      <c r="E678" s="1" t="s">
        <v>2187</v>
      </c>
      <c r="F678" s="1" t="s">
        <v>2187</v>
      </c>
      <c r="G678" s="1" t="s">
        <v>2540</v>
      </c>
      <c r="H678" s="1" t="str">
        <f t="shared" si="20"/>
        <v>指南链接</v>
      </c>
    </row>
    <row r="679" spans="1:8" ht="96">
      <c r="A679" s="11" t="s">
        <v>2185</v>
      </c>
      <c r="B679" s="1" t="s">
        <v>11</v>
      </c>
      <c r="C679" s="4" t="s">
        <v>2189</v>
      </c>
      <c r="D679" s="2">
        <v>40</v>
      </c>
      <c r="E679" s="1" t="s">
        <v>2187</v>
      </c>
      <c r="F679" s="1" t="s">
        <v>2187</v>
      </c>
      <c r="G679" s="1" t="s">
        <v>2540</v>
      </c>
      <c r="H679" s="1" t="str">
        <f t="shared" si="20"/>
        <v>指南链接</v>
      </c>
    </row>
    <row r="680" spans="1:8" ht="60">
      <c r="A680" s="11" t="s">
        <v>2185</v>
      </c>
      <c r="B680" s="1" t="s">
        <v>12</v>
      </c>
      <c r="C680" s="4" t="s">
        <v>2190</v>
      </c>
      <c r="D680" s="2">
        <v>30</v>
      </c>
      <c r="E680" s="1" t="s">
        <v>2187</v>
      </c>
      <c r="F680" s="1" t="s">
        <v>2187</v>
      </c>
      <c r="G680" s="1" t="s">
        <v>2540</v>
      </c>
      <c r="H680" s="1" t="str">
        <f t="shared" si="20"/>
        <v>指南链接</v>
      </c>
    </row>
    <row r="681" spans="1:8" ht="60">
      <c r="A681" s="11" t="s">
        <v>2185</v>
      </c>
      <c r="B681" s="1" t="s">
        <v>14</v>
      </c>
      <c r="C681" s="4" t="s">
        <v>2191</v>
      </c>
      <c r="D681" s="2">
        <v>100</v>
      </c>
      <c r="E681" s="1" t="s">
        <v>2187</v>
      </c>
      <c r="F681" s="1" t="s">
        <v>2187</v>
      </c>
      <c r="G681" s="1" t="s">
        <v>2540</v>
      </c>
      <c r="H681" s="1" t="str">
        <f t="shared" si="20"/>
        <v>指南链接</v>
      </c>
    </row>
    <row r="682" spans="1:8" ht="96">
      <c r="A682" s="12" t="s">
        <v>2185</v>
      </c>
      <c r="B682" s="1" t="s">
        <v>16</v>
      </c>
      <c r="C682" s="4" t="s">
        <v>2192</v>
      </c>
      <c r="D682" s="2">
        <v>20</v>
      </c>
      <c r="E682" s="1" t="s">
        <v>2187</v>
      </c>
      <c r="F682" s="1" t="s">
        <v>2187</v>
      </c>
      <c r="G682" s="1" t="s">
        <v>2540</v>
      </c>
      <c r="H682" s="1" t="str">
        <f t="shared" si="20"/>
        <v>指南链接</v>
      </c>
    </row>
    <row r="683" spans="1:8" ht="60">
      <c r="A683" s="13" t="s">
        <v>871</v>
      </c>
      <c r="B683" s="1" t="s">
        <v>8</v>
      </c>
      <c r="C683" s="4" t="s">
        <v>872</v>
      </c>
      <c r="D683" s="2">
        <v>20</v>
      </c>
      <c r="E683" s="1" t="s">
        <v>873</v>
      </c>
      <c r="F683" s="1" t="s">
        <v>873</v>
      </c>
      <c r="G683" s="1" t="s">
        <v>2540</v>
      </c>
      <c r="H683" s="1" t="str">
        <f>HYPERLINK("http://123.57.250.226/ProfessionalProjectWebsite/html/projectDetail.html?id=690","指南链接")</f>
        <v>指南链接</v>
      </c>
    </row>
    <row r="684" spans="1:8" ht="60">
      <c r="A684" s="11" t="s">
        <v>871</v>
      </c>
      <c r="B684" s="1" t="s">
        <v>12</v>
      </c>
      <c r="C684" s="4" t="s">
        <v>874</v>
      </c>
      <c r="D684" s="2">
        <v>10</v>
      </c>
      <c r="E684" s="1" t="s">
        <v>239</v>
      </c>
      <c r="F684" s="1" t="s">
        <v>239</v>
      </c>
      <c r="G684" s="1" t="s">
        <v>239</v>
      </c>
      <c r="H684" s="1" t="str">
        <f>HYPERLINK("http://123.57.250.226/ProfessionalProjectWebsite/html/projectDetail.html?id=690","指南链接")</f>
        <v>指南链接</v>
      </c>
    </row>
    <row r="685" spans="1:8" ht="36">
      <c r="A685" s="11" t="s">
        <v>871</v>
      </c>
      <c r="B685" s="1" t="s">
        <v>14</v>
      </c>
      <c r="C685" s="4" t="s">
        <v>875</v>
      </c>
      <c r="D685" s="2">
        <v>20</v>
      </c>
      <c r="E685" s="1" t="s">
        <v>873</v>
      </c>
      <c r="F685" s="1" t="s">
        <v>873</v>
      </c>
      <c r="G685" s="1" t="s">
        <v>2540</v>
      </c>
      <c r="H685" s="1" t="str">
        <f>HYPERLINK("http://123.57.250.226/ProfessionalProjectWebsite/html/projectDetail.html?id=690","指南链接")</f>
        <v>指南链接</v>
      </c>
    </row>
    <row r="686" spans="1:8" ht="120">
      <c r="A686" s="12" t="s">
        <v>871</v>
      </c>
      <c r="B686" s="1" t="s">
        <v>16</v>
      </c>
      <c r="C686" s="4" t="s">
        <v>876</v>
      </c>
      <c r="D686" s="2">
        <v>10</v>
      </c>
      <c r="E686" s="1" t="s">
        <v>877</v>
      </c>
      <c r="F686" s="1" t="s">
        <v>5</v>
      </c>
      <c r="G686" s="1" t="s">
        <v>877</v>
      </c>
      <c r="H686" s="1" t="str">
        <f>HYPERLINK("http://123.57.250.226/ProfessionalProjectWebsite/html/projectDetail.html?id=690","指南链接")</f>
        <v>指南链接</v>
      </c>
    </row>
    <row r="687" spans="1:8" ht="72">
      <c r="A687" s="13" t="s">
        <v>787</v>
      </c>
      <c r="B687" s="1" t="s">
        <v>8</v>
      </c>
      <c r="C687" s="4" t="s">
        <v>2607</v>
      </c>
      <c r="D687" s="2">
        <v>5</v>
      </c>
      <c r="E687" s="1" t="s">
        <v>788</v>
      </c>
      <c r="F687" s="1" t="s">
        <v>789</v>
      </c>
      <c r="G687" s="1" t="s">
        <v>2540</v>
      </c>
      <c r="H687" s="1" t="str">
        <f>HYPERLINK("http://123.57.250.226/ProfessionalProjectWebsite/html/projectDetail.html?id=671","指南链接")</f>
        <v>指南链接</v>
      </c>
    </row>
    <row r="688" spans="1:8" ht="72">
      <c r="A688" s="11" t="s">
        <v>787</v>
      </c>
      <c r="B688" s="1" t="s">
        <v>11</v>
      </c>
      <c r="C688" s="4" t="s">
        <v>2608</v>
      </c>
      <c r="D688" s="2">
        <v>5</v>
      </c>
      <c r="E688" s="1" t="s">
        <v>790</v>
      </c>
      <c r="F688" s="1" t="s">
        <v>789</v>
      </c>
      <c r="G688" s="1" t="s">
        <v>2540</v>
      </c>
      <c r="H688" s="1" t="str">
        <f>HYPERLINK("http://123.57.250.226/ProfessionalProjectWebsite/html/projectDetail.html?id=671","指南链接")</f>
        <v>指南链接</v>
      </c>
    </row>
    <row r="689" spans="1:8" ht="72">
      <c r="A689" s="12" t="s">
        <v>787</v>
      </c>
      <c r="B689" s="1" t="s">
        <v>12</v>
      </c>
      <c r="C689" s="4" t="s">
        <v>2609</v>
      </c>
      <c r="D689" s="2">
        <v>5</v>
      </c>
      <c r="E689" s="1" t="s">
        <v>791</v>
      </c>
      <c r="F689" s="1" t="s">
        <v>789</v>
      </c>
      <c r="G689" s="1" t="s">
        <v>2540</v>
      </c>
      <c r="H689" s="1" t="str">
        <f>HYPERLINK("http://123.57.250.226/ProfessionalProjectWebsite/html/projectDetail.html?id=671","指南链接")</f>
        <v>指南链接</v>
      </c>
    </row>
    <row r="690" spans="1:8" ht="84">
      <c r="A690" s="1" t="s">
        <v>2233</v>
      </c>
      <c r="B690" s="1" t="s">
        <v>12</v>
      </c>
      <c r="C690" s="4" t="s">
        <v>2680</v>
      </c>
      <c r="D690" s="2">
        <v>15</v>
      </c>
      <c r="E690" s="1" t="s">
        <v>77</v>
      </c>
      <c r="F690" s="1" t="s">
        <v>2234</v>
      </c>
      <c r="G690" s="1" t="s">
        <v>2540</v>
      </c>
      <c r="H690" s="1" t="str">
        <f>HYPERLINK("http://123.57.250.226/ProfessionalProjectWebsite/html/projectDetail.html?id=993","指南链接")</f>
        <v>指南链接</v>
      </c>
    </row>
    <row r="691" spans="1:8" ht="72">
      <c r="A691" s="13" t="s">
        <v>1458</v>
      </c>
      <c r="B691" s="1" t="s">
        <v>8</v>
      </c>
      <c r="C691" s="4" t="s">
        <v>1459</v>
      </c>
      <c r="D691" s="2">
        <v>15</v>
      </c>
      <c r="E691" s="1" t="s">
        <v>1460</v>
      </c>
      <c r="F691" s="1" t="s">
        <v>1460</v>
      </c>
      <c r="G691" s="1" t="s">
        <v>2540</v>
      </c>
      <c r="H691" s="1" t="str">
        <f>HYPERLINK("http://123.57.250.226/ProfessionalProjectWebsite/html/projectDetail.html?id=835","指南链接")</f>
        <v>指南链接</v>
      </c>
    </row>
    <row r="692" spans="1:8" ht="72">
      <c r="A692" s="12" t="s">
        <v>1458</v>
      </c>
      <c r="B692" s="1" t="s">
        <v>11</v>
      </c>
      <c r="C692" s="4" t="s">
        <v>1461</v>
      </c>
      <c r="D692" s="2">
        <v>30</v>
      </c>
      <c r="E692" s="1" t="s">
        <v>1462</v>
      </c>
      <c r="F692" s="1" t="s">
        <v>1462</v>
      </c>
      <c r="G692" s="1" t="s">
        <v>2540</v>
      </c>
      <c r="H692" s="1" t="str">
        <f>HYPERLINK("http://123.57.250.226/ProfessionalProjectWebsite/html/projectDetail.html?id=835","指南链接")</f>
        <v>指南链接</v>
      </c>
    </row>
    <row r="693" spans="1:8" ht="96">
      <c r="A693" s="13" t="s">
        <v>943</v>
      </c>
      <c r="B693" s="1" t="s">
        <v>6</v>
      </c>
      <c r="C693" s="4" t="s">
        <v>2610</v>
      </c>
      <c r="D693" s="2">
        <v>3</v>
      </c>
      <c r="E693" s="1" t="s">
        <v>944</v>
      </c>
      <c r="F693" s="1" t="s">
        <v>944</v>
      </c>
      <c r="G693" s="1" t="s">
        <v>2540</v>
      </c>
      <c r="H693" s="1" t="str">
        <f aca="true" t="shared" si="21" ref="H693:H698">HYPERLINK("http://123.57.250.226/ProfessionalProjectWebsite/html/projectDetail.html?id=700","指南链接")</f>
        <v>指南链接</v>
      </c>
    </row>
    <row r="694" spans="1:8" ht="96">
      <c r="A694" s="11" t="s">
        <v>943</v>
      </c>
      <c r="B694" s="1" t="s">
        <v>8</v>
      </c>
      <c r="C694" s="4" t="s">
        <v>945</v>
      </c>
      <c r="D694" s="2">
        <v>10</v>
      </c>
      <c r="E694" s="1" t="s">
        <v>946</v>
      </c>
      <c r="F694" s="1" t="s">
        <v>946</v>
      </c>
      <c r="G694" s="1" t="s">
        <v>2540</v>
      </c>
      <c r="H694" s="1" t="str">
        <f t="shared" si="21"/>
        <v>指南链接</v>
      </c>
    </row>
    <row r="695" spans="1:8" ht="96">
      <c r="A695" s="11" t="s">
        <v>943</v>
      </c>
      <c r="B695" s="1" t="s">
        <v>11</v>
      </c>
      <c r="C695" s="4" t="s">
        <v>947</v>
      </c>
      <c r="D695" s="2">
        <v>5</v>
      </c>
      <c r="E695" s="1" t="s">
        <v>946</v>
      </c>
      <c r="F695" s="1" t="s">
        <v>946</v>
      </c>
      <c r="G695" s="1" t="s">
        <v>2540</v>
      </c>
      <c r="H695" s="1" t="str">
        <f t="shared" si="21"/>
        <v>指南链接</v>
      </c>
    </row>
    <row r="696" spans="1:8" ht="96">
      <c r="A696" s="11" t="s">
        <v>943</v>
      </c>
      <c r="B696" s="1" t="s">
        <v>12</v>
      </c>
      <c r="C696" s="4" t="s">
        <v>948</v>
      </c>
      <c r="D696" s="2">
        <v>10</v>
      </c>
      <c r="E696" s="1" t="s">
        <v>946</v>
      </c>
      <c r="F696" s="1" t="s">
        <v>946</v>
      </c>
      <c r="G696" s="1" t="s">
        <v>2540</v>
      </c>
      <c r="H696" s="1" t="str">
        <f t="shared" si="21"/>
        <v>指南链接</v>
      </c>
    </row>
    <row r="697" spans="1:8" ht="96">
      <c r="A697" s="11" t="s">
        <v>943</v>
      </c>
      <c r="B697" s="1" t="s">
        <v>14</v>
      </c>
      <c r="C697" s="4" t="s">
        <v>949</v>
      </c>
      <c r="D697" s="2">
        <v>5</v>
      </c>
      <c r="E697" s="1" t="s">
        <v>946</v>
      </c>
      <c r="F697" s="1" t="s">
        <v>946</v>
      </c>
      <c r="G697" s="1" t="s">
        <v>2540</v>
      </c>
      <c r="H697" s="1" t="str">
        <f t="shared" si="21"/>
        <v>指南链接</v>
      </c>
    </row>
    <row r="698" spans="1:8" ht="120">
      <c r="A698" s="12" t="s">
        <v>943</v>
      </c>
      <c r="B698" s="1" t="s">
        <v>16</v>
      </c>
      <c r="C698" s="4" t="s">
        <v>950</v>
      </c>
      <c r="D698" s="2">
        <v>5</v>
      </c>
      <c r="E698" s="1" t="s">
        <v>946</v>
      </c>
      <c r="F698" s="1" t="s">
        <v>946</v>
      </c>
      <c r="G698" s="1" t="s">
        <v>946</v>
      </c>
      <c r="H698" s="1" t="str">
        <f t="shared" si="21"/>
        <v>指南链接</v>
      </c>
    </row>
    <row r="699" spans="1:8" ht="84">
      <c r="A699" s="13" t="s">
        <v>1430</v>
      </c>
      <c r="B699" s="1" t="s">
        <v>6</v>
      </c>
      <c r="C699" s="4" t="s">
        <v>1431</v>
      </c>
      <c r="D699" s="2">
        <v>50</v>
      </c>
      <c r="E699" s="1" t="s">
        <v>1432</v>
      </c>
      <c r="F699" s="1" t="s">
        <v>1433</v>
      </c>
      <c r="G699" s="1" t="s">
        <v>2540</v>
      </c>
      <c r="H699" s="1" t="str">
        <f>HYPERLINK("http://123.57.250.226/ProfessionalProjectWebsite/html/projectDetail.html?id=830","指南链接")</f>
        <v>指南链接</v>
      </c>
    </row>
    <row r="700" spans="1:8" ht="96">
      <c r="A700" s="11" t="s">
        <v>1430</v>
      </c>
      <c r="B700" s="1" t="s">
        <v>8</v>
      </c>
      <c r="C700" s="4" t="s">
        <v>1434</v>
      </c>
      <c r="D700" s="2">
        <v>50</v>
      </c>
      <c r="E700" s="1" t="s">
        <v>1432</v>
      </c>
      <c r="F700" s="1" t="s">
        <v>1433</v>
      </c>
      <c r="G700" s="1" t="s">
        <v>2540</v>
      </c>
      <c r="H700" s="1" t="str">
        <f>HYPERLINK("http://123.57.250.226/ProfessionalProjectWebsite/html/projectDetail.html?id=830","指南链接")</f>
        <v>指南链接</v>
      </c>
    </row>
    <row r="701" spans="1:8" ht="96">
      <c r="A701" s="11" t="s">
        <v>1430</v>
      </c>
      <c r="B701" s="1" t="s">
        <v>12</v>
      </c>
      <c r="C701" s="4" t="s">
        <v>1435</v>
      </c>
      <c r="D701" s="2">
        <v>50</v>
      </c>
      <c r="E701" s="1" t="s">
        <v>1432</v>
      </c>
      <c r="F701" s="1" t="s">
        <v>1432</v>
      </c>
      <c r="G701" s="1" t="s">
        <v>2540</v>
      </c>
      <c r="H701" s="1" t="str">
        <f>HYPERLINK("http://123.57.250.226/ProfessionalProjectWebsite/html/projectDetail.html?id=830","指南链接")</f>
        <v>指南链接</v>
      </c>
    </row>
    <row r="702" spans="1:8" ht="96">
      <c r="A702" s="12" t="s">
        <v>1430</v>
      </c>
      <c r="B702" s="1" t="s">
        <v>14</v>
      </c>
      <c r="C702" s="4" t="s">
        <v>1436</v>
      </c>
      <c r="D702" s="2">
        <v>50</v>
      </c>
      <c r="E702" s="1" t="s">
        <v>1432</v>
      </c>
      <c r="F702" s="1" t="s">
        <v>1432</v>
      </c>
      <c r="G702" s="1" t="s">
        <v>2540</v>
      </c>
      <c r="H702" s="1" t="str">
        <f>HYPERLINK("http://123.57.250.226/ProfessionalProjectWebsite/html/projectDetail.html?id=830","指南链接")</f>
        <v>指南链接</v>
      </c>
    </row>
    <row r="703" spans="1:8" ht="84">
      <c r="A703" s="13" t="s">
        <v>329</v>
      </c>
      <c r="B703" s="1" t="s">
        <v>8</v>
      </c>
      <c r="C703" s="4" t="s">
        <v>330</v>
      </c>
      <c r="D703" s="2">
        <v>30</v>
      </c>
      <c r="E703" s="1" t="s">
        <v>331</v>
      </c>
      <c r="F703" s="1" t="s">
        <v>332</v>
      </c>
      <c r="G703" s="1" t="s">
        <v>2540</v>
      </c>
      <c r="H703" s="1" t="str">
        <f>HYPERLINK("http://123.57.250.226/ProfessionalProjectWebsite/html/projectDetail.html?id=593","指南链接")</f>
        <v>指南链接</v>
      </c>
    </row>
    <row r="704" spans="1:8" ht="72">
      <c r="A704" s="11" t="s">
        <v>329</v>
      </c>
      <c r="B704" s="1" t="s">
        <v>11</v>
      </c>
      <c r="C704" s="4" t="s">
        <v>333</v>
      </c>
      <c r="D704" s="2">
        <v>3</v>
      </c>
      <c r="E704" s="1" t="s">
        <v>331</v>
      </c>
      <c r="F704" s="1" t="s">
        <v>332</v>
      </c>
      <c r="G704" s="1" t="s">
        <v>2540</v>
      </c>
      <c r="H704" s="1" t="str">
        <f>HYPERLINK("http://123.57.250.226/ProfessionalProjectWebsite/html/projectDetail.html?id=593","指南链接")</f>
        <v>指南链接</v>
      </c>
    </row>
    <row r="705" spans="1:8" ht="72">
      <c r="A705" s="11" t="s">
        <v>329</v>
      </c>
      <c r="B705" s="1" t="s">
        <v>12</v>
      </c>
      <c r="C705" s="4" t="s">
        <v>334</v>
      </c>
      <c r="D705" s="2">
        <v>20</v>
      </c>
      <c r="E705" s="1" t="s">
        <v>60</v>
      </c>
      <c r="F705" s="1" t="s">
        <v>335</v>
      </c>
      <c r="G705" s="1" t="s">
        <v>2540</v>
      </c>
      <c r="H705" s="1" t="str">
        <f>HYPERLINK("http://123.57.250.226/ProfessionalProjectWebsite/html/projectDetail.html?id=593","指南链接")</f>
        <v>指南链接</v>
      </c>
    </row>
    <row r="706" spans="1:8" ht="108">
      <c r="A706" s="12" t="s">
        <v>329</v>
      </c>
      <c r="B706" s="1" t="s">
        <v>14</v>
      </c>
      <c r="C706" s="4" t="s">
        <v>336</v>
      </c>
      <c r="D706" s="2">
        <v>3</v>
      </c>
      <c r="E706" s="1" t="s">
        <v>337</v>
      </c>
      <c r="F706" s="1" t="s">
        <v>338</v>
      </c>
      <c r="G706" s="1" t="s">
        <v>2540</v>
      </c>
      <c r="H706" s="1" t="str">
        <f>HYPERLINK("http://123.57.250.226/ProfessionalProjectWebsite/html/projectDetail.html?id=593","指南链接")</f>
        <v>指南链接</v>
      </c>
    </row>
    <row r="707" spans="1:8" ht="156">
      <c r="A707" s="13" t="s">
        <v>1076</v>
      </c>
      <c r="B707" s="1" t="s">
        <v>8</v>
      </c>
      <c r="C707" s="4" t="s">
        <v>1077</v>
      </c>
      <c r="D707" s="2">
        <v>40</v>
      </c>
      <c r="E707" s="1" t="s">
        <v>1078</v>
      </c>
      <c r="F707" s="1" t="s">
        <v>1079</v>
      </c>
      <c r="G707" s="1" t="s">
        <v>2540</v>
      </c>
      <c r="H707" s="1" t="str">
        <f>HYPERLINK("http://123.57.250.226/ProfessionalProjectWebsite/html/projectDetail.html?id=727","指南链接")</f>
        <v>指南链接</v>
      </c>
    </row>
    <row r="708" spans="1:8" ht="156">
      <c r="A708" s="11" t="s">
        <v>1076</v>
      </c>
      <c r="B708" s="1" t="s">
        <v>11</v>
      </c>
      <c r="C708" s="4" t="s">
        <v>1080</v>
      </c>
      <c r="D708" s="2">
        <v>20</v>
      </c>
      <c r="E708" s="1" t="s">
        <v>1078</v>
      </c>
      <c r="F708" s="1" t="s">
        <v>1079</v>
      </c>
      <c r="G708" s="1" t="s">
        <v>2540</v>
      </c>
      <c r="H708" s="1" t="str">
        <f>HYPERLINK("http://123.57.250.226/ProfessionalProjectWebsite/html/projectDetail.html?id=727","指南链接")</f>
        <v>指南链接</v>
      </c>
    </row>
    <row r="709" spans="1:8" ht="132">
      <c r="A709" s="12" t="s">
        <v>1076</v>
      </c>
      <c r="B709" s="1" t="s">
        <v>12</v>
      </c>
      <c r="C709" s="4" t="s">
        <v>1081</v>
      </c>
      <c r="D709" s="2">
        <v>45</v>
      </c>
      <c r="E709" s="1" t="s">
        <v>1082</v>
      </c>
      <c r="F709" s="1" t="s">
        <v>1083</v>
      </c>
      <c r="G709" s="1" t="s">
        <v>2540</v>
      </c>
      <c r="H709" s="1" t="str">
        <f>HYPERLINK("http://123.57.250.226/ProfessionalProjectWebsite/html/projectDetail.html?id=727","指南链接")</f>
        <v>指南链接</v>
      </c>
    </row>
    <row r="710" spans="1:8" ht="132">
      <c r="A710" s="1" t="s">
        <v>935</v>
      </c>
      <c r="B710" s="1" t="s">
        <v>14</v>
      </c>
      <c r="C710" s="4" t="s">
        <v>936</v>
      </c>
      <c r="D710" s="2">
        <v>7</v>
      </c>
      <c r="E710" s="1" t="s">
        <v>937</v>
      </c>
      <c r="F710" s="1" t="s">
        <v>938</v>
      </c>
      <c r="G710" s="1" t="s">
        <v>2540</v>
      </c>
      <c r="H710" s="1" t="str">
        <f>HYPERLINK("http://123.57.250.226/ProfessionalProjectWebsite/html/projectDetail.html?id=698","指南链接")</f>
        <v>指南链接</v>
      </c>
    </row>
    <row r="711" spans="1:8" ht="108">
      <c r="A711" s="13" t="s">
        <v>1854</v>
      </c>
      <c r="B711" s="1" t="s">
        <v>6</v>
      </c>
      <c r="C711" s="4" t="s">
        <v>1855</v>
      </c>
      <c r="D711" s="2">
        <v>10</v>
      </c>
      <c r="E711" s="1" t="s">
        <v>780</v>
      </c>
      <c r="F711" s="1" t="s">
        <v>780</v>
      </c>
      <c r="G711" s="1" t="s">
        <v>2540</v>
      </c>
      <c r="H711" s="1" t="str">
        <f>HYPERLINK("http://123.57.250.226/ProfessionalProjectWebsite/html/projectDetail.html?id=914","指南链接")</f>
        <v>指南链接</v>
      </c>
    </row>
    <row r="712" spans="1:8" ht="108">
      <c r="A712" s="11" t="s">
        <v>1854</v>
      </c>
      <c r="B712" s="1" t="s">
        <v>8</v>
      </c>
      <c r="C712" s="4" t="s">
        <v>1856</v>
      </c>
      <c r="D712" s="2">
        <v>10</v>
      </c>
      <c r="E712" s="1" t="s">
        <v>1857</v>
      </c>
      <c r="F712" s="1" t="s">
        <v>780</v>
      </c>
      <c r="G712" s="1" t="s">
        <v>2540</v>
      </c>
      <c r="H712" s="1" t="str">
        <f>HYPERLINK("http://123.57.250.226/ProfessionalProjectWebsite/html/projectDetail.html?id=914","指南链接")</f>
        <v>指南链接</v>
      </c>
    </row>
    <row r="713" spans="1:8" ht="120">
      <c r="A713" s="11" t="s">
        <v>1854</v>
      </c>
      <c r="B713" s="1" t="s">
        <v>11</v>
      </c>
      <c r="C713" s="4" t="s">
        <v>1858</v>
      </c>
      <c r="D713" s="2">
        <v>2</v>
      </c>
      <c r="E713" s="1" t="s">
        <v>1859</v>
      </c>
      <c r="F713" s="1" t="s">
        <v>780</v>
      </c>
      <c r="G713" s="1" t="s">
        <v>2540</v>
      </c>
      <c r="H713" s="1" t="str">
        <f>HYPERLINK("http://123.57.250.226/ProfessionalProjectWebsite/html/projectDetail.html?id=914","指南链接")</f>
        <v>指南链接</v>
      </c>
    </row>
    <row r="714" spans="1:8" ht="96">
      <c r="A714" s="11" t="s">
        <v>1854</v>
      </c>
      <c r="B714" s="1" t="s">
        <v>12</v>
      </c>
      <c r="C714" s="4" t="s">
        <v>1860</v>
      </c>
      <c r="D714" s="2">
        <v>10</v>
      </c>
      <c r="E714" s="1" t="s">
        <v>1861</v>
      </c>
      <c r="F714" s="1" t="s">
        <v>1862</v>
      </c>
      <c r="G714" s="1" t="s">
        <v>2540</v>
      </c>
      <c r="H714" s="1" t="str">
        <f>HYPERLINK("http://123.57.250.226/ProfessionalProjectWebsite/html/projectDetail.html?id=914","指南链接")</f>
        <v>指南链接</v>
      </c>
    </row>
    <row r="715" spans="1:8" ht="120">
      <c r="A715" s="12" t="s">
        <v>1854</v>
      </c>
      <c r="B715" s="1" t="s">
        <v>16</v>
      </c>
      <c r="C715" s="4" t="s">
        <v>1863</v>
      </c>
      <c r="D715" s="2">
        <v>5</v>
      </c>
      <c r="E715" s="1" t="s">
        <v>1864</v>
      </c>
      <c r="F715" s="1" t="s">
        <v>5</v>
      </c>
      <c r="G715" s="1" t="s">
        <v>239</v>
      </c>
      <c r="H715" s="1" t="str">
        <f>HYPERLINK("http://123.57.250.226/ProfessionalProjectWebsite/html/projectDetail.html?id=914","指南链接")</f>
        <v>指南链接</v>
      </c>
    </row>
    <row r="716" spans="1:8" ht="120">
      <c r="A716" s="13" t="s">
        <v>1448</v>
      </c>
      <c r="B716" s="1" t="s">
        <v>6</v>
      </c>
      <c r="C716" s="4" t="s">
        <v>1449</v>
      </c>
      <c r="D716" s="2">
        <v>10</v>
      </c>
      <c r="E716" s="1" t="s">
        <v>1450</v>
      </c>
      <c r="F716" s="1" t="s">
        <v>106</v>
      </c>
      <c r="G716" s="1" t="s">
        <v>2540</v>
      </c>
      <c r="H716" s="1" t="str">
        <f>HYPERLINK("http://123.57.250.226/ProfessionalProjectWebsite/html/projectDetail.html?id=833","指南链接")</f>
        <v>指南链接</v>
      </c>
    </row>
    <row r="717" spans="1:8" ht="84">
      <c r="A717" s="11" t="s">
        <v>1448</v>
      </c>
      <c r="B717" s="1" t="s">
        <v>8</v>
      </c>
      <c r="C717" s="4" t="s">
        <v>1451</v>
      </c>
      <c r="D717" s="2">
        <v>10</v>
      </c>
      <c r="E717" s="1" t="s">
        <v>1452</v>
      </c>
      <c r="F717" s="1" t="s">
        <v>1453</v>
      </c>
      <c r="G717" s="1" t="s">
        <v>2540</v>
      </c>
      <c r="H717" s="1" t="str">
        <f>HYPERLINK("http://123.57.250.226/ProfessionalProjectWebsite/html/projectDetail.html?id=833","指南链接")</f>
        <v>指南链接</v>
      </c>
    </row>
    <row r="718" spans="1:8" ht="84">
      <c r="A718" s="11" t="s">
        <v>1448</v>
      </c>
      <c r="B718" s="1" t="s">
        <v>11</v>
      </c>
      <c r="C718" s="4" t="s">
        <v>1454</v>
      </c>
      <c r="D718" s="2">
        <v>5</v>
      </c>
      <c r="E718" s="1" t="s">
        <v>1455</v>
      </c>
      <c r="F718" s="1" t="s">
        <v>1456</v>
      </c>
      <c r="G718" s="1" t="s">
        <v>2540</v>
      </c>
      <c r="H718" s="1" t="str">
        <f>HYPERLINK("http://123.57.250.226/ProfessionalProjectWebsite/html/projectDetail.html?id=833","指南链接")</f>
        <v>指南链接</v>
      </c>
    </row>
    <row r="719" spans="1:8" ht="96">
      <c r="A719" s="12" t="s">
        <v>1448</v>
      </c>
      <c r="B719" s="1" t="s">
        <v>14</v>
      </c>
      <c r="C719" s="4" t="s">
        <v>1457</v>
      </c>
      <c r="D719" s="2">
        <v>25</v>
      </c>
      <c r="E719" s="1" t="s">
        <v>1450</v>
      </c>
      <c r="F719" s="1" t="s">
        <v>106</v>
      </c>
      <c r="G719" s="1" t="s">
        <v>2540</v>
      </c>
      <c r="H719" s="1" t="str">
        <f>HYPERLINK("http://123.57.250.226/ProfessionalProjectWebsite/html/projectDetail.html?id=833","指南链接")</f>
        <v>指南链接</v>
      </c>
    </row>
    <row r="720" spans="1:8" ht="72">
      <c r="A720" s="13" t="s">
        <v>182</v>
      </c>
      <c r="B720" s="1" t="s">
        <v>6</v>
      </c>
      <c r="C720" s="4" t="s">
        <v>183</v>
      </c>
      <c r="D720" s="2">
        <v>5</v>
      </c>
      <c r="E720" s="1" t="s">
        <v>184</v>
      </c>
      <c r="F720" s="1" t="s">
        <v>185</v>
      </c>
      <c r="G720" s="1" t="s">
        <v>2540</v>
      </c>
      <c r="H720" s="1" t="str">
        <f>HYPERLINK("http://123.57.250.226/ProfessionalProjectWebsite/html/projectDetail.html?id=566","指南链接")</f>
        <v>指南链接</v>
      </c>
    </row>
    <row r="721" spans="1:8" ht="48">
      <c r="A721" s="11" t="s">
        <v>182</v>
      </c>
      <c r="B721" s="1" t="s">
        <v>8</v>
      </c>
      <c r="C721" s="4" t="s">
        <v>186</v>
      </c>
      <c r="D721" s="2">
        <v>5</v>
      </c>
      <c r="E721" s="1" t="s">
        <v>187</v>
      </c>
      <c r="F721" s="1" t="s">
        <v>185</v>
      </c>
      <c r="G721" s="1" t="s">
        <v>2540</v>
      </c>
      <c r="H721" s="1" t="str">
        <f>HYPERLINK("http://123.57.250.226/ProfessionalProjectWebsite/html/projectDetail.html?id=566","指南链接")</f>
        <v>指南链接</v>
      </c>
    </row>
    <row r="722" spans="1:8" ht="48">
      <c r="A722" s="11" t="s">
        <v>182</v>
      </c>
      <c r="B722" s="1" t="s">
        <v>8</v>
      </c>
      <c r="C722" s="4" t="s">
        <v>188</v>
      </c>
      <c r="D722" s="2">
        <v>10</v>
      </c>
      <c r="E722" s="1" t="s">
        <v>189</v>
      </c>
      <c r="F722" s="1" t="s">
        <v>185</v>
      </c>
      <c r="G722" s="1" t="s">
        <v>2540</v>
      </c>
      <c r="H722" s="1" t="str">
        <f>HYPERLINK("http://123.57.250.226/ProfessionalProjectWebsite/html/projectDetail.html?id=566","指南链接")</f>
        <v>指南链接</v>
      </c>
    </row>
    <row r="723" spans="1:8" ht="60">
      <c r="A723" s="11" t="s">
        <v>182</v>
      </c>
      <c r="B723" s="1" t="s">
        <v>11</v>
      </c>
      <c r="C723" s="4" t="s">
        <v>190</v>
      </c>
      <c r="D723" s="2">
        <v>10</v>
      </c>
      <c r="E723" s="1" t="s">
        <v>191</v>
      </c>
      <c r="F723" s="1" t="s">
        <v>185</v>
      </c>
      <c r="G723" s="1" t="s">
        <v>2540</v>
      </c>
      <c r="H723" s="1" t="str">
        <f>HYPERLINK("http://123.57.250.226/ProfessionalProjectWebsite/html/projectDetail.html?id=566","指南链接")</f>
        <v>指南链接</v>
      </c>
    </row>
    <row r="724" spans="1:8" ht="48">
      <c r="A724" s="12" t="s">
        <v>182</v>
      </c>
      <c r="B724" s="1" t="s">
        <v>12</v>
      </c>
      <c r="C724" s="4" t="s">
        <v>192</v>
      </c>
      <c r="D724" s="2">
        <v>10</v>
      </c>
      <c r="E724" s="1" t="s">
        <v>193</v>
      </c>
      <c r="F724" s="1" t="s">
        <v>185</v>
      </c>
      <c r="G724" s="1" t="s">
        <v>2540</v>
      </c>
      <c r="H724" s="1" t="str">
        <f>HYPERLINK("http://123.57.250.226/ProfessionalProjectWebsite/html/projectDetail.html?id=566","指南链接")</f>
        <v>指南链接</v>
      </c>
    </row>
    <row r="725" spans="1:8" ht="48">
      <c r="A725" s="13" t="s">
        <v>1811</v>
      </c>
      <c r="B725" s="1" t="s">
        <v>8</v>
      </c>
      <c r="C725" s="4" t="s">
        <v>1812</v>
      </c>
      <c r="D725" s="2">
        <v>10</v>
      </c>
      <c r="E725" s="1" t="s">
        <v>393</v>
      </c>
      <c r="F725" s="1" t="s">
        <v>393</v>
      </c>
      <c r="G725" s="1" t="s">
        <v>2540</v>
      </c>
      <c r="H725" s="1" t="str">
        <f>HYPERLINK("http://123.57.250.226/ProfessionalProjectWebsite/html/projectDetail.html?id=898","指南链接")</f>
        <v>指南链接</v>
      </c>
    </row>
    <row r="726" spans="1:8" ht="48">
      <c r="A726" s="11" t="s">
        <v>1811</v>
      </c>
      <c r="B726" s="1" t="s">
        <v>14</v>
      </c>
      <c r="C726" s="4" t="s">
        <v>1813</v>
      </c>
      <c r="D726" s="2">
        <v>20</v>
      </c>
      <c r="E726" s="1" t="s">
        <v>393</v>
      </c>
      <c r="F726" s="1" t="s">
        <v>393</v>
      </c>
      <c r="G726" s="1" t="s">
        <v>2540</v>
      </c>
      <c r="H726" s="1" t="str">
        <f>HYPERLINK("http://123.57.250.226/ProfessionalProjectWebsite/html/projectDetail.html?id=898","指南链接")</f>
        <v>指南链接</v>
      </c>
    </row>
    <row r="727" spans="1:8" ht="48">
      <c r="A727" s="12" t="s">
        <v>1811</v>
      </c>
      <c r="B727" s="1" t="s">
        <v>16</v>
      </c>
      <c r="C727" s="4" t="s">
        <v>1814</v>
      </c>
      <c r="D727" s="2">
        <v>20</v>
      </c>
      <c r="E727" s="1" t="s">
        <v>393</v>
      </c>
      <c r="F727" s="1" t="s">
        <v>5</v>
      </c>
      <c r="G727" s="1" t="s">
        <v>393</v>
      </c>
      <c r="H727" s="1" t="str">
        <f>HYPERLINK("http://123.57.250.226/ProfessionalProjectWebsite/html/projectDetail.html?id=898","指南链接")</f>
        <v>指南链接</v>
      </c>
    </row>
    <row r="728" spans="1:8" ht="120">
      <c r="A728" s="13" t="s">
        <v>2197</v>
      </c>
      <c r="B728" s="1" t="s">
        <v>6</v>
      </c>
      <c r="C728" s="4" t="s">
        <v>2198</v>
      </c>
      <c r="D728" s="2">
        <v>10</v>
      </c>
      <c r="E728" s="1" t="s">
        <v>2199</v>
      </c>
      <c r="F728" s="1" t="s">
        <v>2200</v>
      </c>
      <c r="G728" s="1" t="s">
        <v>2540</v>
      </c>
      <c r="H728" s="1" t="str">
        <f>HYPERLINK("http://123.57.250.226/ProfessionalProjectWebsite/html/projectDetail.html?id=983","指南链接")</f>
        <v>指南链接</v>
      </c>
    </row>
    <row r="729" spans="1:8" ht="48">
      <c r="A729" s="11" t="s">
        <v>2197</v>
      </c>
      <c r="B729" s="1" t="s">
        <v>8</v>
      </c>
      <c r="C729" s="4" t="s">
        <v>2201</v>
      </c>
      <c r="D729" s="2">
        <v>20</v>
      </c>
      <c r="E729" s="1" t="s">
        <v>2200</v>
      </c>
      <c r="F729" s="1" t="s">
        <v>2200</v>
      </c>
      <c r="G729" s="1" t="s">
        <v>2540</v>
      </c>
      <c r="H729" s="1" t="str">
        <f>HYPERLINK("http://123.57.250.226/ProfessionalProjectWebsite/html/projectDetail.html?id=983","指南链接")</f>
        <v>指南链接</v>
      </c>
    </row>
    <row r="730" spans="1:8" ht="48">
      <c r="A730" s="11" t="s">
        <v>2197</v>
      </c>
      <c r="B730" s="1" t="s">
        <v>11</v>
      </c>
      <c r="C730" s="4" t="s">
        <v>2202</v>
      </c>
      <c r="D730" s="2">
        <v>50</v>
      </c>
      <c r="E730" s="1" t="s">
        <v>2200</v>
      </c>
      <c r="F730" s="1" t="s">
        <v>2200</v>
      </c>
      <c r="G730" s="1" t="s">
        <v>2540</v>
      </c>
      <c r="H730" s="1" t="str">
        <f>HYPERLINK("http://123.57.250.226/ProfessionalProjectWebsite/html/projectDetail.html?id=983","指南链接")</f>
        <v>指南链接</v>
      </c>
    </row>
    <row r="731" spans="1:8" ht="60">
      <c r="A731" s="11" t="s">
        <v>2197</v>
      </c>
      <c r="B731" s="1" t="s">
        <v>12</v>
      </c>
      <c r="C731" s="4" t="s">
        <v>2694</v>
      </c>
      <c r="D731" s="2">
        <v>50</v>
      </c>
      <c r="E731" s="1" t="s">
        <v>2200</v>
      </c>
      <c r="F731" s="1" t="s">
        <v>2200</v>
      </c>
      <c r="G731" s="1" t="s">
        <v>2540</v>
      </c>
      <c r="H731" s="1" t="str">
        <f>HYPERLINK("http://123.57.250.226/ProfessionalProjectWebsite/html/projectDetail.html?id=983","指南链接")</f>
        <v>指南链接</v>
      </c>
    </row>
    <row r="732" spans="1:8" ht="36">
      <c r="A732" s="12" t="s">
        <v>2197</v>
      </c>
      <c r="B732" s="1" t="s">
        <v>14</v>
      </c>
      <c r="C732" s="4" t="s">
        <v>2203</v>
      </c>
      <c r="D732" s="2">
        <v>20</v>
      </c>
      <c r="E732" s="1" t="s">
        <v>2200</v>
      </c>
      <c r="F732" s="1" t="s">
        <v>2200</v>
      </c>
      <c r="G732" s="1" t="s">
        <v>2540</v>
      </c>
      <c r="H732" s="1" t="str">
        <f>HYPERLINK("http://123.57.250.226/ProfessionalProjectWebsite/html/projectDetail.html?id=983","指南链接")</f>
        <v>指南链接</v>
      </c>
    </row>
    <row r="733" spans="1:8" ht="120">
      <c r="A733" s="13" t="s">
        <v>1233</v>
      </c>
      <c r="B733" s="1" t="s">
        <v>8</v>
      </c>
      <c r="C733" s="4" t="s">
        <v>1234</v>
      </c>
      <c r="D733" s="2">
        <v>5</v>
      </c>
      <c r="E733" s="1" t="s">
        <v>1235</v>
      </c>
      <c r="F733" s="1" t="s">
        <v>1236</v>
      </c>
      <c r="G733" s="1" t="s">
        <v>2540</v>
      </c>
      <c r="H733" s="1" t="str">
        <f>HYPERLINK("http://123.57.250.226/ProfessionalProjectWebsite/html/projectDetail.html?id=787","指南链接")</f>
        <v>指南链接</v>
      </c>
    </row>
    <row r="734" spans="1:8" ht="120">
      <c r="A734" s="11" t="s">
        <v>1233</v>
      </c>
      <c r="B734" s="1" t="s">
        <v>11</v>
      </c>
      <c r="C734" s="4" t="s">
        <v>2611</v>
      </c>
      <c r="D734" s="2">
        <v>10</v>
      </c>
      <c r="E734" s="1" t="s">
        <v>1235</v>
      </c>
      <c r="F734" s="1" t="s">
        <v>1236</v>
      </c>
      <c r="G734" s="1" t="s">
        <v>2540</v>
      </c>
      <c r="H734" s="1" t="str">
        <f>HYPERLINK("http://123.57.250.226/ProfessionalProjectWebsite/html/projectDetail.html?id=787","指南链接")</f>
        <v>指南链接</v>
      </c>
    </row>
    <row r="735" spans="1:8" ht="120">
      <c r="A735" s="12" t="s">
        <v>1233</v>
      </c>
      <c r="B735" s="1" t="s">
        <v>12</v>
      </c>
      <c r="C735" s="4" t="s">
        <v>1237</v>
      </c>
      <c r="D735" s="2">
        <v>20</v>
      </c>
      <c r="E735" s="1" t="s">
        <v>1235</v>
      </c>
      <c r="F735" s="1" t="s">
        <v>1236</v>
      </c>
      <c r="G735" s="1" t="s">
        <v>2540</v>
      </c>
      <c r="H735" s="1" t="str">
        <f>HYPERLINK("http://123.57.250.226/ProfessionalProjectWebsite/html/projectDetail.html?id=787","指南链接")</f>
        <v>指南链接</v>
      </c>
    </row>
    <row r="736" spans="1:8" ht="108">
      <c r="A736" s="13" t="s">
        <v>2068</v>
      </c>
      <c r="B736" s="1" t="s">
        <v>6</v>
      </c>
      <c r="C736" s="4" t="s">
        <v>2069</v>
      </c>
      <c r="D736" s="2">
        <v>3</v>
      </c>
      <c r="E736" s="1" t="s">
        <v>2070</v>
      </c>
      <c r="F736" s="1" t="s">
        <v>2070</v>
      </c>
      <c r="G736" s="1" t="s">
        <v>2070</v>
      </c>
      <c r="H736" s="1" t="str">
        <f>HYPERLINK("http://123.57.250.226/ProfessionalProjectWebsite/html/projectDetail.html?id=957","指南链接")</f>
        <v>指南链接</v>
      </c>
    </row>
    <row r="737" spans="1:8" ht="108">
      <c r="A737" s="11" t="s">
        <v>2068</v>
      </c>
      <c r="B737" s="1" t="s">
        <v>12</v>
      </c>
      <c r="C737" s="4" t="s">
        <v>2069</v>
      </c>
      <c r="D737" s="2">
        <v>7</v>
      </c>
      <c r="E737" s="1" t="s">
        <v>2070</v>
      </c>
      <c r="F737" s="1" t="s">
        <v>2070</v>
      </c>
      <c r="G737" s="1" t="s">
        <v>2070</v>
      </c>
      <c r="H737" s="1" t="str">
        <f>HYPERLINK("http://123.57.250.226/ProfessionalProjectWebsite/html/projectDetail.html?id=957","指南链接")</f>
        <v>指南链接</v>
      </c>
    </row>
    <row r="738" spans="1:8" ht="108">
      <c r="A738" s="12" t="s">
        <v>2068</v>
      </c>
      <c r="B738" s="1" t="s">
        <v>14</v>
      </c>
      <c r="C738" s="4" t="s">
        <v>2069</v>
      </c>
      <c r="D738" s="2">
        <v>7</v>
      </c>
      <c r="E738" s="1" t="s">
        <v>2071</v>
      </c>
      <c r="F738" s="1" t="s">
        <v>2071</v>
      </c>
      <c r="G738" s="1" t="s">
        <v>2071</v>
      </c>
      <c r="H738" s="1" t="str">
        <f>HYPERLINK("http://123.57.250.226/ProfessionalProjectWebsite/html/projectDetail.html?id=957","指南链接")</f>
        <v>指南链接</v>
      </c>
    </row>
    <row r="739" spans="1:8" ht="84">
      <c r="A739" s="13" t="s">
        <v>1091</v>
      </c>
      <c r="B739" s="1" t="s">
        <v>8</v>
      </c>
      <c r="C739" s="4" t="s">
        <v>2612</v>
      </c>
      <c r="D739" s="2">
        <v>4</v>
      </c>
      <c r="E739" s="1" t="s">
        <v>1092</v>
      </c>
      <c r="F739" s="1" t="s">
        <v>1093</v>
      </c>
      <c r="G739" s="1" t="s">
        <v>2540</v>
      </c>
      <c r="H739" s="1" t="str">
        <f>HYPERLINK("http://123.57.250.226/ProfessionalProjectWebsite/html/projectDetail.html?id=729","指南链接")</f>
        <v>指南链接</v>
      </c>
    </row>
    <row r="740" spans="1:8" ht="96">
      <c r="A740" s="11" t="s">
        <v>1091</v>
      </c>
      <c r="B740" s="1" t="s">
        <v>12</v>
      </c>
      <c r="C740" s="4" t="s">
        <v>1094</v>
      </c>
      <c r="D740" s="2">
        <v>4</v>
      </c>
      <c r="E740" s="1" t="s">
        <v>1093</v>
      </c>
      <c r="F740" s="1" t="s">
        <v>1093</v>
      </c>
      <c r="G740" s="1" t="s">
        <v>2540</v>
      </c>
      <c r="H740" s="1" t="str">
        <f>HYPERLINK("http://123.57.250.226/ProfessionalProjectWebsite/html/projectDetail.html?id=729","指南链接")</f>
        <v>指南链接</v>
      </c>
    </row>
    <row r="741" spans="1:8" ht="60">
      <c r="A741" s="12" t="s">
        <v>1091</v>
      </c>
      <c r="B741" s="1" t="s">
        <v>14</v>
      </c>
      <c r="C741" s="4" t="s">
        <v>1095</v>
      </c>
      <c r="D741" s="2">
        <v>2</v>
      </c>
      <c r="E741" s="1" t="s">
        <v>451</v>
      </c>
      <c r="F741" s="1" t="s">
        <v>451</v>
      </c>
      <c r="G741" s="1" t="s">
        <v>2540</v>
      </c>
      <c r="H741" s="1" t="str">
        <f>HYPERLINK("http://123.57.250.226/ProfessionalProjectWebsite/html/projectDetail.html?id=729","指南链接")</f>
        <v>指南链接</v>
      </c>
    </row>
    <row r="742" spans="1:8" ht="96">
      <c r="A742" s="13" t="s">
        <v>2030</v>
      </c>
      <c r="B742" s="1" t="s">
        <v>8</v>
      </c>
      <c r="C742" s="4" t="s">
        <v>2031</v>
      </c>
      <c r="D742" s="2">
        <v>10</v>
      </c>
      <c r="E742" s="1" t="s">
        <v>2032</v>
      </c>
      <c r="F742" s="1" t="s">
        <v>2032</v>
      </c>
      <c r="G742" s="1" t="s">
        <v>2540</v>
      </c>
      <c r="H742" s="1" t="str">
        <f>HYPERLINK("http://123.57.250.226/ProfessionalProjectWebsite/html/projectDetail.html?id=948","指南链接")</f>
        <v>指南链接</v>
      </c>
    </row>
    <row r="743" spans="1:8" ht="108">
      <c r="A743" s="11" t="s">
        <v>2030</v>
      </c>
      <c r="B743" s="1" t="s">
        <v>11</v>
      </c>
      <c r="C743" s="4" t="s">
        <v>2033</v>
      </c>
      <c r="D743" s="2">
        <v>3</v>
      </c>
      <c r="E743" s="1" t="s">
        <v>2034</v>
      </c>
      <c r="F743" s="1" t="s">
        <v>2034</v>
      </c>
      <c r="G743" s="1" t="s">
        <v>2540</v>
      </c>
      <c r="H743" s="1" t="str">
        <f>HYPERLINK("http://123.57.250.226/ProfessionalProjectWebsite/html/projectDetail.html?id=948","指南链接")</f>
        <v>指南链接</v>
      </c>
    </row>
    <row r="744" spans="1:8" ht="108">
      <c r="A744" s="12" t="s">
        <v>2030</v>
      </c>
      <c r="B744" s="1" t="s">
        <v>14</v>
      </c>
      <c r="C744" s="4" t="s">
        <v>2035</v>
      </c>
      <c r="D744" s="2">
        <v>10</v>
      </c>
      <c r="E744" s="1" t="s">
        <v>2034</v>
      </c>
      <c r="F744" s="1" t="s">
        <v>2034</v>
      </c>
      <c r="G744" s="1" t="s">
        <v>2540</v>
      </c>
      <c r="H744" s="1" t="str">
        <f>HYPERLINK("http://123.57.250.226/ProfessionalProjectWebsite/html/projectDetail.html?id=948","指南链接")</f>
        <v>指南链接</v>
      </c>
    </row>
    <row r="745" spans="1:8" ht="132">
      <c r="A745" s="13" t="s">
        <v>1352</v>
      </c>
      <c r="B745" s="1" t="s">
        <v>8</v>
      </c>
      <c r="C745" s="4" t="s">
        <v>1353</v>
      </c>
      <c r="D745" s="2">
        <v>5</v>
      </c>
      <c r="E745" s="1" t="s">
        <v>1354</v>
      </c>
      <c r="F745" s="1" t="s">
        <v>1355</v>
      </c>
      <c r="G745" s="1" t="s">
        <v>2540</v>
      </c>
      <c r="H745" s="1" t="str">
        <f>HYPERLINK("http://123.57.250.226/ProfessionalProjectWebsite/html/projectDetail.html?id=807","指南链接")</f>
        <v>指南链接</v>
      </c>
    </row>
    <row r="746" spans="1:8" ht="96">
      <c r="A746" s="11" t="s">
        <v>1352</v>
      </c>
      <c r="B746" s="1" t="s">
        <v>11</v>
      </c>
      <c r="C746" s="4" t="s">
        <v>1356</v>
      </c>
      <c r="D746" s="2">
        <v>2</v>
      </c>
      <c r="E746" s="1" t="s">
        <v>1357</v>
      </c>
      <c r="F746" s="1" t="s">
        <v>867</v>
      </c>
      <c r="G746" s="1" t="s">
        <v>2540</v>
      </c>
      <c r="H746" s="1" t="str">
        <f>HYPERLINK("http://123.57.250.226/ProfessionalProjectWebsite/html/projectDetail.html?id=807","指南链接")</f>
        <v>指南链接</v>
      </c>
    </row>
    <row r="747" spans="1:8" ht="132">
      <c r="A747" s="11" t="s">
        <v>1352</v>
      </c>
      <c r="B747" s="1" t="s">
        <v>12</v>
      </c>
      <c r="C747" s="4" t="s">
        <v>1358</v>
      </c>
      <c r="D747" s="2">
        <v>20</v>
      </c>
      <c r="E747" s="1" t="s">
        <v>1359</v>
      </c>
      <c r="F747" s="1" t="s">
        <v>1360</v>
      </c>
      <c r="G747" s="1" t="s">
        <v>1360</v>
      </c>
      <c r="H747" s="1" t="str">
        <f>HYPERLINK("http://123.57.250.226/ProfessionalProjectWebsite/html/projectDetail.html?id=807","指南链接")</f>
        <v>指南链接</v>
      </c>
    </row>
    <row r="748" spans="1:8" ht="132">
      <c r="A748" s="12" t="s">
        <v>1352</v>
      </c>
      <c r="B748" s="1" t="s">
        <v>14</v>
      </c>
      <c r="C748" s="4" t="s">
        <v>1361</v>
      </c>
      <c r="D748" s="2">
        <v>5</v>
      </c>
      <c r="E748" s="1" t="s">
        <v>1359</v>
      </c>
      <c r="F748" s="1" t="s">
        <v>1360</v>
      </c>
      <c r="G748" s="1" t="s">
        <v>1360</v>
      </c>
      <c r="H748" s="1" t="str">
        <f>HYPERLINK("http://123.57.250.226/ProfessionalProjectWebsite/html/projectDetail.html?id=807","指南链接")</f>
        <v>指南链接</v>
      </c>
    </row>
    <row r="749" spans="1:8" ht="60">
      <c r="A749" s="13" t="s">
        <v>1418</v>
      </c>
      <c r="B749" s="1" t="s">
        <v>6</v>
      </c>
      <c r="C749" s="4" t="s">
        <v>1419</v>
      </c>
      <c r="D749" s="2">
        <v>5</v>
      </c>
      <c r="E749" s="1" t="s">
        <v>1420</v>
      </c>
      <c r="F749" s="1" t="s">
        <v>1420</v>
      </c>
      <c r="G749" s="1" t="s">
        <v>2540</v>
      </c>
      <c r="H749" s="1" t="str">
        <f aca="true" t="shared" si="22" ref="H749:H754">HYPERLINK("http://123.57.250.226/ProfessionalProjectWebsite/html/projectDetail.html?id=825","指南链接")</f>
        <v>指南链接</v>
      </c>
    </row>
    <row r="750" spans="1:8" ht="96">
      <c r="A750" s="11" t="s">
        <v>1418</v>
      </c>
      <c r="B750" s="1" t="s">
        <v>8</v>
      </c>
      <c r="C750" s="4" t="s">
        <v>1421</v>
      </c>
      <c r="D750" s="2">
        <v>5</v>
      </c>
      <c r="E750" s="1" t="s">
        <v>1422</v>
      </c>
      <c r="F750" s="1" t="s">
        <v>1422</v>
      </c>
      <c r="G750" s="1" t="s">
        <v>2540</v>
      </c>
      <c r="H750" s="1" t="str">
        <f t="shared" si="22"/>
        <v>指南链接</v>
      </c>
    </row>
    <row r="751" spans="1:8" ht="84">
      <c r="A751" s="11" t="s">
        <v>1418</v>
      </c>
      <c r="B751" s="1" t="s">
        <v>11</v>
      </c>
      <c r="C751" s="4" t="s">
        <v>1423</v>
      </c>
      <c r="D751" s="2">
        <v>7</v>
      </c>
      <c r="E751" s="1" t="s">
        <v>1422</v>
      </c>
      <c r="F751" s="1" t="s">
        <v>1422</v>
      </c>
      <c r="G751" s="1" t="s">
        <v>2540</v>
      </c>
      <c r="H751" s="1" t="str">
        <f t="shared" si="22"/>
        <v>指南链接</v>
      </c>
    </row>
    <row r="752" spans="1:8" ht="108">
      <c r="A752" s="11" t="s">
        <v>1418</v>
      </c>
      <c r="B752" s="1" t="s">
        <v>12</v>
      </c>
      <c r="C752" s="4" t="s">
        <v>1424</v>
      </c>
      <c r="D752" s="2">
        <v>5</v>
      </c>
      <c r="E752" s="1" t="s">
        <v>1425</v>
      </c>
      <c r="F752" s="1" t="s">
        <v>1425</v>
      </c>
      <c r="G752" s="1" t="s">
        <v>2540</v>
      </c>
      <c r="H752" s="1" t="str">
        <f t="shared" si="22"/>
        <v>指南链接</v>
      </c>
    </row>
    <row r="753" spans="1:8" ht="72">
      <c r="A753" s="11" t="s">
        <v>1418</v>
      </c>
      <c r="B753" s="1" t="s">
        <v>14</v>
      </c>
      <c r="C753" s="4" t="s">
        <v>1426</v>
      </c>
      <c r="D753" s="2">
        <v>5</v>
      </c>
      <c r="E753" s="1" t="s">
        <v>1427</v>
      </c>
      <c r="F753" s="1" t="s">
        <v>1427</v>
      </c>
      <c r="G753" s="1" t="s">
        <v>2540</v>
      </c>
      <c r="H753" s="1" t="str">
        <f t="shared" si="22"/>
        <v>指南链接</v>
      </c>
    </row>
    <row r="754" spans="1:8" ht="120">
      <c r="A754" s="12" t="s">
        <v>1418</v>
      </c>
      <c r="B754" s="1" t="s">
        <v>16</v>
      </c>
      <c r="C754" s="4" t="s">
        <v>1428</v>
      </c>
      <c r="D754" s="2">
        <v>7</v>
      </c>
      <c r="E754" s="1" t="s">
        <v>1429</v>
      </c>
      <c r="F754" s="1" t="s">
        <v>1429</v>
      </c>
      <c r="G754" s="1" t="s">
        <v>1429</v>
      </c>
      <c r="H754" s="1" t="str">
        <f t="shared" si="22"/>
        <v>指南链接</v>
      </c>
    </row>
    <row r="755" spans="1:8" ht="84">
      <c r="A755" s="13" t="s">
        <v>774</v>
      </c>
      <c r="B755" s="1" t="s">
        <v>11</v>
      </c>
      <c r="C755" s="4" t="s">
        <v>775</v>
      </c>
      <c r="D755" s="2">
        <v>18</v>
      </c>
      <c r="E755" s="1" t="s">
        <v>776</v>
      </c>
      <c r="F755" s="1" t="s">
        <v>776</v>
      </c>
      <c r="G755" s="1" t="s">
        <v>2540</v>
      </c>
      <c r="H755" s="1" t="str">
        <f>HYPERLINK("http://123.57.250.226/ProfessionalProjectWebsite/html/projectDetail.html?id=668","指南链接")</f>
        <v>指南链接</v>
      </c>
    </row>
    <row r="756" spans="1:8" ht="60">
      <c r="A756" s="12" t="s">
        <v>774</v>
      </c>
      <c r="B756" s="1" t="s">
        <v>12</v>
      </c>
      <c r="C756" s="4" t="s">
        <v>777</v>
      </c>
      <c r="D756" s="2">
        <v>40</v>
      </c>
      <c r="E756" s="1" t="s">
        <v>776</v>
      </c>
      <c r="F756" s="1" t="s">
        <v>5</v>
      </c>
      <c r="G756" s="1" t="s">
        <v>776</v>
      </c>
      <c r="H756" s="1" t="str">
        <f>HYPERLINK("http://123.57.250.226/ProfessionalProjectWebsite/html/projectDetail.html?id=668","指南链接")</f>
        <v>指南链接</v>
      </c>
    </row>
    <row r="757" spans="1:8" ht="108">
      <c r="A757" s="13" t="s">
        <v>751</v>
      </c>
      <c r="B757" s="1" t="s">
        <v>6</v>
      </c>
      <c r="C757" s="4" t="s">
        <v>752</v>
      </c>
      <c r="D757" s="2">
        <v>10</v>
      </c>
      <c r="E757" s="1" t="s">
        <v>753</v>
      </c>
      <c r="F757" s="1" t="s">
        <v>754</v>
      </c>
      <c r="G757" s="1" t="s">
        <v>2540</v>
      </c>
      <c r="H757" s="1" t="str">
        <f>HYPERLINK("http://123.57.250.226/ProfessionalProjectWebsite/html/projectDetail.html?id=664","指南链接")</f>
        <v>指南链接</v>
      </c>
    </row>
    <row r="758" spans="1:8" ht="108">
      <c r="A758" s="11" t="s">
        <v>751</v>
      </c>
      <c r="B758" s="1" t="s">
        <v>8</v>
      </c>
      <c r="C758" s="4" t="s">
        <v>2613</v>
      </c>
      <c r="D758" s="2">
        <v>15</v>
      </c>
      <c r="E758" s="1" t="s">
        <v>755</v>
      </c>
      <c r="F758" s="1" t="s">
        <v>275</v>
      </c>
      <c r="G758" s="1" t="s">
        <v>2540</v>
      </c>
      <c r="H758" s="1" t="str">
        <f>HYPERLINK("http://123.57.250.226/ProfessionalProjectWebsite/html/projectDetail.html?id=664","指南链接")</f>
        <v>指南链接</v>
      </c>
    </row>
    <row r="759" spans="1:8" ht="60">
      <c r="A759" s="12" t="s">
        <v>751</v>
      </c>
      <c r="B759" s="1" t="s">
        <v>11</v>
      </c>
      <c r="C759" s="4" t="s">
        <v>756</v>
      </c>
      <c r="D759" s="2">
        <v>5</v>
      </c>
      <c r="E759" s="1" t="s">
        <v>757</v>
      </c>
      <c r="F759" s="1" t="s">
        <v>758</v>
      </c>
      <c r="G759" s="1" t="s">
        <v>2540</v>
      </c>
      <c r="H759" s="1" t="str">
        <f>HYPERLINK("http://bcnfrcfkccg.6v/ProfessionalProjectWebsite/html/projectDetail.html?id=664","指南链接")</f>
        <v>指南链接</v>
      </c>
    </row>
    <row r="760" spans="1:8" ht="84">
      <c r="A760" s="13" t="s">
        <v>126</v>
      </c>
      <c r="B760" s="1" t="s">
        <v>8</v>
      </c>
      <c r="C760" s="4" t="s">
        <v>2614</v>
      </c>
      <c r="D760" s="2">
        <v>30</v>
      </c>
      <c r="E760" s="1" t="s">
        <v>127</v>
      </c>
      <c r="F760" s="1" t="s">
        <v>128</v>
      </c>
      <c r="G760" s="1" t="s">
        <v>2540</v>
      </c>
      <c r="H760" s="1" t="str">
        <f>HYPERLINK("http://123.57.250.226/ProfessionalProjectWebsite/html/projectDetail.html?id=535","指南链接")</f>
        <v>指南链接</v>
      </c>
    </row>
    <row r="761" spans="1:8" ht="84">
      <c r="A761" s="12" t="s">
        <v>126</v>
      </c>
      <c r="B761" s="1" t="s">
        <v>12</v>
      </c>
      <c r="C761" s="4" t="s">
        <v>129</v>
      </c>
      <c r="D761" s="2">
        <v>50</v>
      </c>
      <c r="E761" s="1" t="s">
        <v>127</v>
      </c>
      <c r="F761" s="1" t="s">
        <v>128</v>
      </c>
      <c r="G761" s="1" t="s">
        <v>2540</v>
      </c>
      <c r="H761" s="1" t="str">
        <f>HYPERLINK("http://123.57.250.226/ProfessionalProjectWebsite/html/projectDetail.html?id=535","指南链接")</f>
        <v>指南链接</v>
      </c>
    </row>
    <row r="762" spans="1:8" ht="60">
      <c r="A762" s="13" t="s">
        <v>1287</v>
      </c>
      <c r="B762" s="1" t="s">
        <v>6</v>
      </c>
      <c r="C762" s="4" t="s">
        <v>1288</v>
      </c>
      <c r="D762" s="2">
        <v>20</v>
      </c>
      <c r="E762" s="1" t="s">
        <v>1289</v>
      </c>
      <c r="F762" s="1" t="s">
        <v>1290</v>
      </c>
      <c r="G762" s="1" t="s">
        <v>2540</v>
      </c>
      <c r="H762" s="1" t="str">
        <f>HYPERLINK("http://123.57.250.226/ProfessionalProjectWebsite/html/projectDetail.html?id=797","指南链接")</f>
        <v>指南链接</v>
      </c>
    </row>
    <row r="763" spans="1:8" ht="60">
      <c r="A763" s="11" t="s">
        <v>1287</v>
      </c>
      <c r="B763" s="1" t="s">
        <v>8</v>
      </c>
      <c r="C763" s="4" t="s">
        <v>1291</v>
      </c>
      <c r="D763" s="2">
        <v>10</v>
      </c>
      <c r="E763" s="1" t="s">
        <v>1292</v>
      </c>
      <c r="F763" s="1" t="s">
        <v>1293</v>
      </c>
      <c r="G763" s="1" t="s">
        <v>2540</v>
      </c>
      <c r="H763" s="1" t="str">
        <f>HYPERLINK("http://123.57.250.226/ProfessionalProjectWebsite/html/projectDetail.html?id=797","指南链接")</f>
        <v>指南链接</v>
      </c>
    </row>
    <row r="764" spans="1:8" ht="60">
      <c r="A764" s="11" t="s">
        <v>1287</v>
      </c>
      <c r="B764" s="1" t="s">
        <v>11</v>
      </c>
      <c r="C764" s="4" t="s">
        <v>1294</v>
      </c>
      <c r="D764" s="2">
        <v>15</v>
      </c>
      <c r="E764" s="1" t="s">
        <v>1295</v>
      </c>
      <c r="F764" s="1" t="s">
        <v>1296</v>
      </c>
      <c r="G764" s="1" t="s">
        <v>2540</v>
      </c>
      <c r="H764" s="1" t="str">
        <f>HYPERLINK("http://123.57.250.226/ProfessionalProjectWebsite/html/projectDetail.html?id=797","指南链接")</f>
        <v>指南链接</v>
      </c>
    </row>
    <row r="765" spans="1:8" ht="72">
      <c r="A765" s="11" t="s">
        <v>1287</v>
      </c>
      <c r="B765" s="1" t="s">
        <v>12</v>
      </c>
      <c r="C765" s="4" t="s">
        <v>1297</v>
      </c>
      <c r="D765" s="2">
        <v>15</v>
      </c>
      <c r="E765" s="1" t="s">
        <v>1298</v>
      </c>
      <c r="F765" s="1" t="s">
        <v>1296</v>
      </c>
      <c r="G765" s="1" t="s">
        <v>2540</v>
      </c>
      <c r="H765" s="1" t="str">
        <f>HYPERLINK("http://123.57.250.226/ProfessionalProjectWebsite/html/projectDetail.html?id=797","指南链接")</f>
        <v>指南链接</v>
      </c>
    </row>
    <row r="766" spans="1:8" ht="72">
      <c r="A766" s="12" t="s">
        <v>1287</v>
      </c>
      <c r="B766" s="1" t="s">
        <v>14</v>
      </c>
      <c r="C766" s="4" t="s">
        <v>115</v>
      </c>
      <c r="D766" s="2">
        <v>8</v>
      </c>
      <c r="E766" s="1" t="s">
        <v>1299</v>
      </c>
      <c r="F766" s="1" t="s">
        <v>1293</v>
      </c>
      <c r="G766" s="1" t="s">
        <v>2540</v>
      </c>
      <c r="H766" s="1" t="str">
        <f>HYPERLINK("http://123.57.250.226/ProfessionalProjectWebsite/html/projectDetail.html?id=797","指南链接")</f>
        <v>指南链接</v>
      </c>
    </row>
    <row r="767" spans="1:8" ht="72">
      <c r="A767" s="13" t="s">
        <v>1168</v>
      </c>
      <c r="B767" s="1" t="s">
        <v>6</v>
      </c>
      <c r="C767" s="4" t="s">
        <v>1169</v>
      </c>
      <c r="D767" s="2">
        <v>5</v>
      </c>
      <c r="E767" s="1" t="s">
        <v>1170</v>
      </c>
      <c r="F767" s="1" t="s">
        <v>1171</v>
      </c>
      <c r="G767" s="1" t="s">
        <v>2540</v>
      </c>
      <c r="H767" s="1" t="str">
        <f>HYPERLINK("http://123.57.250.226/ProfessionalProjectWebsite/html/projectDetail.html?id=762","指南链接")</f>
        <v>指南链接</v>
      </c>
    </row>
    <row r="768" spans="1:8" ht="36">
      <c r="A768" s="11" t="s">
        <v>1168</v>
      </c>
      <c r="B768" s="1" t="s">
        <v>11</v>
      </c>
      <c r="C768" s="4" t="s">
        <v>1172</v>
      </c>
      <c r="D768" s="2">
        <v>5</v>
      </c>
      <c r="E768" s="1" t="s">
        <v>1173</v>
      </c>
      <c r="F768" s="1" t="s">
        <v>451</v>
      </c>
      <c r="G768" s="1" t="s">
        <v>451</v>
      </c>
      <c r="H768" s="1" t="str">
        <f>HYPERLINK("http://123.57.250.226/ProfessionalProjectWebsite/html/projectDetail.html?id=762","指南链接")</f>
        <v>指南链接</v>
      </c>
    </row>
    <row r="769" spans="1:8" ht="108">
      <c r="A769" s="11" t="s">
        <v>1168</v>
      </c>
      <c r="B769" s="1" t="s">
        <v>12</v>
      </c>
      <c r="C769" s="4" t="s">
        <v>1174</v>
      </c>
      <c r="D769" s="2">
        <v>10</v>
      </c>
      <c r="E769" s="1" t="s">
        <v>1175</v>
      </c>
      <c r="F769" s="1" t="s">
        <v>1175</v>
      </c>
      <c r="G769" s="1" t="s">
        <v>2540</v>
      </c>
      <c r="H769" s="1" t="str">
        <f>HYPERLINK("http://123.57.250.226/ProfessionalProjectWebsite/html/projectDetail.html?id=762","指南链接")</f>
        <v>指南链接</v>
      </c>
    </row>
    <row r="770" spans="1:8" ht="48">
      <c r="A770" s="11" t="s">
        <v>1168</v>
      </c>
      <c r="B770" s="1" t="s">
        <v>12</v>
      </c>
      <c r="C770" s="4" t="s">
        <v>1176</v>
      </c>
      <c r="D770" s="2">
        <v>10</v>
      </c>
      <c r="E770" s="1" t="s">
        <v>1173</v>
      </c>
      <c r="F770" s="1" t="s">
        <v>451</v>
      </c>
      <c r="G770" s="1" t="s">
        <v>2540</v>
      </c>
      <c r="H770" s="1" t="str">
        <f>HYPERLINK("http://123.57.250.226/ProfessionalProjectWebsite/html/projectDetail.html?id=762","指南链接")</f>
        <v>指南链接</v>
      </c>
    </row>
    <row r="771" spans="1:8" ht="96">
      <c r="A771" s="12" t="s">
        <v>1168</v>
      </c>
      <c r="B771" s="1" t="s">
        <v>16</v>
      </c>
      <c r="C771" s="4" t="s">
        <v>1177</v>
      </c>
      <c r="D771" s="2">
        <v>20</v>
      </c>
      <c r="E771" s="1" t="s">
        <v>1173</v>
      </c>
      <c r="F771" s="1" t="s">
        <v>451</v>
      </c>
      <c r="G771" s="1" t="s">
        <v>451</v>
      </c>
      <c r="H771" s="1" t="str">
        <f>HYPERLINK("http://123.57.250.226/ProfessionalProjectWebsite/html/projectDetail.html?id=762","指南链接")</f>
        <v>指南链接</v>
      </c>
    </row>
    <row r="772" spans="1:8" ht="120">
      <c r="A772" s="13" t="s">
        <v>917</v>
      </c>
      <c r="B772" s="1" t="s">
        <v>6</v>
      </c>
      <c r="C772" s="4" t="s">
        <v>918</v>
      </c>
      <c r="D772" s="2">
        <v>10</v>
      </c>
      <c r="E772" s="1" t="s">
        <v>919</v>
      </c>
      <c r="F772" s="1" t="s">
        <v>919</v>
      </c>
      <c r="G772" s="1" t="s">
        <v>2540</v>
      </c>
      <c r="H772" s="1" t="str">
        <f aca="true" t="shared" si="23" ref="H772:H777">HYPERLINK("http://123.57.250.226/ProfessionalProjectWebsite/html/projectDetail.html?id=696","指南链接")</f>
        <v>指南链接</v>
      </c>
    </row>
    <row r="773" spans="1:8" ht="120">
      <c r="A773" s="11" t="s">
        <v>917</v>
      </c>
      <c r="B773" s="1" t="s">
        <v>8</v>
      </c>
      <c r="C773" s="4" t="s">
        <v>920</v>
      </c>
      <c r="D773" s="2">
        <v>10</v>
      </c>
      <c r="E773" s="1" t="s">
        <v>921</v>
      </c>
      <c r="F773" s="1" t="s">
        <v>922</v>
      </c>
      <c r="G773" s="1" t="s">
        <v>2540</v>
      </c>
      <c r="H773" s="1" t="str">
        <f t="shared" si="23"/>
        <v>指南链接</v>
      </c>
    </row>
    <row r="774" spans="1:8" ht="96">
      <c r="A774" s="11" t="s">
        <v>917</v>
      </c>
      <c r="B774" s="1" t="s">
        <v>11</v>
      </c>
      <c r="C774" s="4" t="s">
        <v>2698</v>
      </c>
      <c r="D774" s="2">
        <v>10</v>
      </c>
      <c r="E774" s="1" t="s">
        <v>922</v>
      </c>
      <c r="F774" s="1" t="s">
        <v>922</v>
      </c>
      <c r="G774" s="1" t="s">
        <v>2540</v>
      </c>
      <c r="H774" s="1" t="str">
        <f t="shared" si="23"/>
        <v>指南链接</v>
      </c>
    </row>
    <row r="775" spans="1:8" ht="96">
      <c r="A775" s="11" t="s">
        <v>917</v>
      </c>
      <c r="B775" s="1" t="s">
        <v>12</v>
      </c>
      <c r="C775" s="4" t="s">
        <v>923</v>
      </c>
      <c r="D775" s="2">
        <v>15</v>
      </c>
      <c r="E775" s="1" t="s">
        <v>922</v>
      </c>
      <c r="F775" s="1" t="s">
        <v>922</v>
      </c>
      <c r="G775" s="1" t="s">
        <v>2540</v>
      </c>
      <c r="H775" s="1" t="str">
        <f t="shared" si="23"/>
        <v>指南链接</v>
      </c>
    </row>
    <row r="776" spans="1:8" ht="96">
      <c r="A776" s="11" t="s">
        <v>917</v>
      </c>
      <c r="B776" s="1" t="s">
        <v>14</v>
      </c>
      <c r="C776" s="4" t="s">
        <v>15</v>
      </c>
      <c r="D776" s="2">
        <v>10</v>
      </c>
      <c r="E776" s="1" t="s">
        <v>922</v>
      </c>
      <c r="F776" s="1" t="s">
        <v>922</v>
      </c>
      <c r="G776" s="1" t="s">
        <v>2540</v>
      </c>
      <c r="H776" s="1" t="str">
        <f t="shared" si="23"/>
        <v>指南链接</v>
      </c>
    </row>
    <row r="777" spans="1:8" ht="108">
      <c r="A777" s="12" t="s">
        <v>917</v>
      </c>
      <c r="B777" s="1" t="s">
        <v>16</v>
      </c>
      <c r="C777" s="4" t="s">
        <v>924</v>
      </c>
      <c r="D777" s="2">
        <v>5</v>
      </c>
      <c r="E777" s="1" t="s">
        <v>922</v>
      </c>
      <c r="F777" s="1" t="s">
        <v>5</v>
      </c>
      <c r="G777" s="1" t="s">
        <v>922</v>
      </c>
      <c r="H777" s="1" t="str">
        <f t="shared" si="23"/>
        <v>指南链接</v>
      </c>
    </row>
    <row r="778" spans="1:8" ht="96">
      <c r="A778" s="13" t="s">
        <v>2348</v>
      </c>
      <c r="B778" s="1" t="s">
        <v>8</v>
      </c>
      <c r="C778" s="4" t="s">
        <v>2349</v>
      </c>
      <c r="D778" s="2">
        <v>4</v>
      </c>
      <c r="E778" s="1" t="s">
        <v>2350</v>
      </c>
      <c r="F778" s="1" t="s">
        <v>2351</v>
      </c>
      <c r="G778" s="1" t="s">
        <v>2540</v>
      </c>
      <c r="H778" s="1" t="str">
        <f>HYPERLINK("http://123.57.250.226/ProfessionalProjectWebsite/html/projectDetail.html?id=1017","指南链接")</f>
        <v>指南链接</v>
      </c>
    </row>
    <row r="779" spans="1:8" ht="72">
      <c r="A779" s="11" t="s">
        <v>2348</v>
      </c>
      <c r="B779" s="1" t="s">
        <v>11</v>
      </c>
      <c r="C779" s="4" t="s">
        <v>2352</v>
      </c>
      <c r="D779" s="2">
        <v>2</v>
      </c>
      <c r="E779" s="1" t="s">
        <v>2353</v>
      </c>
      <c r="F779" s="1" t="s">
        <v>2354</v>
      </c>
      <c r="G779" s="1" t="s">
        <v>2540</v>
      </c>
      <c r="H779" s="1" t="str">
        <f>HYPERLINK("http://123.57.250.226/ProfessionalProjectWebsite/html/projectDetail.html?id=1017","指南链接")</f>
        <v>指南链接</v>
      </c>
    </row>
    <row r="780" spans="1:8" ht="108">
      <c r="A780" s="11" t="s">
        <v>2348</v>
      </c>
      <c r="B780" s="1" t="s">
        <v>12</v>
      </c>
      <c r="C780" s="4" t="s">
        <v>2355</v>
      </c>
      <c r="D780" s="2">
        <v>8</v>
      </c>
      <c r="E780" s="1" t="s">
        <v>2356</v>
      </c>
      <c r="F780" s="1" t="s">
        <v>2357</v>
      </c>
      <c r="G780" s="1" t="s">
        <v>2540</v>
      </c>
      <c r="H780" s="1" t="str">
        <f>HYPERLINK("http://123.57.250.226/ProfessionalProjectWebsite/html/projectDetail.html?id=1017","指南链接")</f>
        <v>指南链接</v>
      </c>
    </row>
    <row r="781" spans="1:8" ht="72">
      <c r="A781" s="12" t="s">
        <v>2348</v>
      </c>
      <c r="B781" s="1" t="s">
        <v>14</v>
      </c>
      <c r="C781" s="4" t="s">
        <v>2358</v>
      </c>
      <c r="D781" s="2">
        <v>2</v>
      </c>
      <c r="E781" s="1" t="s">
        <v>2359</v>
      </c>
      <c r="F781" s="1" t="s">
        <v>2360</v>
      </c>
      <c r="G781" s="1" t="s">
        <v>2540</v>
      </c>
      <c r="H781" s="1" t="str">
        <f>HYPERLINK("http://123.57.250.226/ProfessionalProjectWebsite/html/projectDetail.html?id=1017","指南链接")</f>
        <v>指南链接</v>
      </c>
    </row>
    <row r="782" spans="1:8" ht="96">
      <c r="A782" s="13" t="s">
        <v>2473</v>
      </c>
      <c r="B782" s="1" t="s">
        <v>11</v>
      </c>
      <c r="C782" s="4" t="s">
        <v>2474</v>
      </c>
      <c r="D782" s="2">
        <v>10</v>
      </c>
      <c r="E782" s="1" t="s">
        <v>2475</v>
      </c>
      <c r="F782" s="1" t="s">
        <v>2475</v>
      </c>
      <c r="G782" s="1" t="s">
        <v>2540</v>
      </c>
      <c r="H782" s="1" t="str">
        <f>HYPERLINK("http://123.57.250.226/ProfessionalProjectWebsite/html/projectDetail.html?id=1049","指南链接")</f>
        <v>指南链接</v>
      </c>
    </row>
    <row r="783" spans="1:8" ht="96">
      <c r="A783" s="12" t="s">
        <v>2473</v>
      </c>
      <c r="B783" s="1" t="s">
        <v>12</v>
      </c>
      <c r="C783" s="4" t="s">
        <v>2476</v>
      </c>
      <c r="D783" s="2">
        <v>10</v>
      </c>
      <c r="E783" s="1" t="s">
        <v>2475</v>
      </c>
      <c r="F783" s="1" t="s">
        <v>2475</v>
      </c>
      <c r="G783" s="1" t="s">
        <v>2540</v>
      </c>
      <c r="H783" s="1" t="str">
        <f>HYPERLINK("http://123.57.250.226/ProfessionalProjectWebsite/html/projectDetail.html?id=1049","指南链接")</f>
        <v>指南链接</v>
      </c>
    </row>
    <row r="784" spans="1:8" ht="96">
      <c r="A784" s="13" t="s">
        <v>1154</v>
      </c>
      <c r="B784" s="1" t="s">
        <v>8</v>
      </c>
      <c r="C784" s="4" t="s">
        <v>2615</v>
      </c>
      <c r="D784" s="2">
        <v>15</v>
      </c>
      <c r="E784" s="1" t="s">
        <v>1155</v>
      </c>
      <c r="F784" s="1" t="s">
        <v>1155</v>
      </c>
      <c r="G784" s="1" t="s">
        <v>2540</v>
      </c>
      <c r="H784" s="1" t="str">
        <f>HYPERLINK("http://123.57.250.226/ProfessionalProjectWebsite/html/projectDetail.html?id=760","指南链接")</f>
        <v>指南链接</v>
      </c>
    </row>
    <row r="785" spans="1:8" ht="84">
      <c r="A785" s="11" t="s">
        <v>1154</v>
      </c>
      <c r="B785" s="1" t="s">
        <v>11</v>
      </c>
      <c r="C785" s="4" t="s">
        <v>2616</v>
      </c>
      <c r="D785" s="2">
        <v>80</v>
      </c>
      <c r="E785" s="1" t="s">
        <v>1156</v>
      </c>
      <c r="F785" s="1" t="s">
        <v>1156</v>
      </c>
      <c r="G785" s="1" t="s">
        <v>2540</v>
      </c>
      <c r="H785" s="1" t="str">
        <f>HYPERLINK("http://123.57.250.226/ProfessionalProjectWebsite/html/projectDetail.html?id=760","指南链接")</f>
        <v>指南链接</v>
      </c>
    </row>
    <row r="786" spans="1:8" ht="84">
      <c r="A786" s="12" t="s">
        <v>1154</v>
      </c>
      <c r="B786" s="1" t="s">
        <v>12</v>
      </c>
      <c r="C786" s="4" t="s">
        <v>2617</v>
      </c>
      <c r="D786" s="2">
        <v>20</v>
      </c>
      <c r="E786" s="1" t="s">
        <v>1157</v>
      </c>
      <c r="F786" s="1" t="s">
        <v>1157</v>
      </c>
      <c r="G786" s="1" t="s">
        <v>2540</v>
      </c>
      <c r="H786" s="1" t="str">
        <f>HYPERLINK("http://123.57.250.226/ProfessionalProjectWebsite/html/projectDetail.html?id=760","指南链接")</f>
        <v>指南链接</v>
      </c>
    </row>
    <row r="787" spans="1:8" ht="72">
      <c r="A787" s="13" t="s">
        <v>910</v>
      </c>
      <c r="B787" s="1" t="s">
        <v>8</v>
      </c>
      <c r="C787" s="4" t="s">
        <v>911</v>
      </c>
      <c r="D787" s="2">
        <v>8</v>
      </c>
      <c r="E787" s="1" t="s">
        <v>912</v>
      </c>
      <c r="F787" s="1" t="s">
        <v>913</v>
      </c>
      <c r="G787" s="1" t="s">
        <v>2540</v>
      </c>
      <c r="H787" s="1" t="str">
        <f>HYPERLINK("http://123.57.250.226/ProfessionalProjectWebsite/html/projectDetail.html?id=695","指南链接")</f>
        <v>指南链接</v>
      </c>
    </row>
    <row r="788" spans="1:8" ht="72">
      <c r="A788" s="11" t="s">
        <v>910</v>
      </c>
      <c r="B788" s="1" t="s">
        <v>11</v>
      </c>
      <c r="C788" s="4" t="s">
        <v>914</v>
      </c>
      <c r="D788" s="2">
        <v>6</v>
      </c>
      <c r="E788" s="1" t="s">
        <v>915</v>
      </c>
      <c r="F788" s="1" t="s">
        <v>913</v>
      </c>
      <c r="G788" s="1" t="s">
        <v>2540</v>
      </c>
      <c r="H788" s="1" t="str">
        <f>HYPERLINK("http://123.57.250.226/ProfessionalProjectWebsite/html/projectDetail.html?id=695","指南链接")</f>
        <v>指南链接</v>
      </c>
    </row>
    <row r="789" spans="1:8" ht="48">
      <c r="A789" s="12" t="s">
        <v>910</v>
      </c>
      <c r="B789" s="1" t="s">
        <v>12</v>
      </c>
      <c r="C789" s="4" t="s">
        <v>2695</v>
      </c>
      <c r="D789" s="2">
        <v>10</v>
      </c>
      <c r="E789" s="1" t="s">
        <v>916</v>
      </c>
      <c r="F789" s="1" t="s">
        <v>913</v>
      </c>
      <c r="G789" s="1" t="s">
        <v>2540</v>
      </c>
      <c r="H789" s="1" t="str">
        <f>HYPERLINK("http://123.57.250.226/ProfessionalProjectWebsite/html/projectDetail.html?id=695","指南链接")</f>
        <v>指南链接</v>
      </c>
    </row>
    <row r="790" spans="1:8" ht="84">
      <c r="A790" s="13" t="s">
        <v>1216</v>
      </c>
      <c r="B790" s="1" t="s">
        <v>6</v>
      </c>
      <c r="C790" s="4" t="s">
        <v>1223</v>
      </c>
      <c r="D790" s="2">
        <v>4</v>
      </c>
      <c r="E790" s="1" t="s">
        <v>1218</v>
      </c>
      <c r="F790" s="1" t="s">
        <v>1219</v>
      </c>
      <c r="G790" s="1" t="s">
        <v>2540</v>
      </c>
      <c r="H790" s="1" t="str">
        <f>HYPERLINK("http://123.57.250.226/ProfessionalProjectWebsite/html/projectDetail.html?id=771","指南链接")</f>
        <v>指南链接</v>
      </c>
    </row>
    <row r="791" spans="1:8" ht="84">
      <c r="A791" s="11" t="s">
        <v>1216</v>
      </c>
      <c r="B791" s="1" t="s">
        <v>8</v>
      </c>
      <c r="C791" s="4" t="s">
        <v>1217</v>
      </c>
      <c r="D791" s="2">
        <v>3</v>
      </c>
      <c r="E791" s="1" t="s">
        <v>1218</v>
      </c>
      <c r="F791" s="1" t="s">
        <v>1219</v>
      </c>
      <c r="G791" s="1" t="s">
        <v>2540</v>
      </c>
      <c r="H791" s="1" t="str">
        <f>HYPERLINK("http://123.57.250.226/ProfessionalProjectWebsite/html/projectDetail.html?id=771","指南链接")</f>
        <v>指南链接</v>
      </c>
    </row>
    <row r="792" spans="1:8" ht="84">
      <c r="A792" s="11" t="s">
        <v>1216</v>
      </c>
      <c r="B792" s="1" t="s">
        <v>11</v>
      </c>
      <c r="C792" s="4" t="s">
        <v>1220</v>
      </c>
      <c r="D792" s="2">
        <v>4</v>
      </c>
      <c r="E792" s="1" t="s">
        <v>1218</v>
      </c>
      <c r="F792" s="1" t="s">
        <v>1219</v>
      </c>
      <c r="G792" s="1" t="s">
        <v>2540</v>
      </c>
      <c r="H792" s="1" t="str">
        <f>HYPERLINK("http://123.57.250.226/ProfessionalProjectWebsite/html/projectDetail.html?id=771","指南链接")</f>
        <v>指南链接</v>
      </c>
    </row>
    <row r="793" spans="1:8" ht="84">
      <c r="A793" s="11" t="s">
        <v>1216</v>
      </c>
      <c r="B793" s="1" t="s">
        <v>12</v>
      </c>
      <c r="C793" s="4" t="s">
        <v>1221</v>
      </c>
      <c r="D793" s="2">
        <v>4</v>
      </c>
      <c r="E793" s="1" t="s">
        <v>1218</v>
      </c>
      <c r="F793" s="1" t="s">
        <v>1219</v>
      </c>
      <c r="G793" s="1" t="s">
        <v>2540</v>
      </c>
      <c r="H793" s="1" t="str">
        <f>HYPERLINK("http://123.57.250.226/ProfessionalProjectWebsite/html/projectDetail.html?id=771","指南链接")</f>
        <v>指南链接</v>
      </c>
    </row>
    <row r="794" spans="1:8" ht="84">
      <c r="A794" s="12" t="s">
        <v>1216</v>
      </c>
      <c r="B794" s="1" t="s">
        <v>14</v>
      </c>
      <c r="C794" s="4" t="s">
        <v>1222</v>
      </c>
      <c r="D794" s="2">
        <v>2</v>
      </c>
      <c r="E794" s="1" t="s">
        <v>1218</v>
      </c>
      <c r="F794" s="1" t="s">
        <v>1219</v>
      </c>
      <c r="G794" s="1" t="s">
        <v>2540</v>
      </c>
      <c r="H794" s="1" t="str">
        <f>HYPERLINK("http://123.57.250.226/ProfessionalProjectWebsite/html/projectDetail.html?id=771","指南链接")</f>
        <v>指南链接</v>
      </c>
    </row>
    <row r="795" spans="1:8" ht="60">
      <c r="A795" s="13" t="s">
        <v>1548</v>
      </c>
      <c r="B795" s="1" t="s">
        <v>8</v>
      </c>
      <c r="C795" s="4" t="s">
        <v>1549</v>
      </c>
      <c r="D795" s="2">
        <v>3</v>
      </c>
      <c r="E795" s="1" t="s">
        <v>1550</v>
      </c>
      <c r="F795" s="1" t="s">
        <v>1551</v>
      </c>
      <c r="G795" s="1" t="s">
        <v>2540</v>
      </c>
      <c r="H795" s="1" t="str">
        <f>HYPERLINK("http://123.57.250.226/ProfessionalProjectWebsite/html/projectDetail.html?id=847","指南链接")</f>
        <v>指南链接</v>
      </c>
    </row>
    <row r="796" spans="1:8" ht="60">
      <c r="A796" s="11" t="s">
        <v>1548</v>
      </c>
      <c r="B796" s="1" t="s">
        <v>11</v>
      </c>
      <c r="C796" s="4" t="s">
        <v>1552</v>
      </c>
      <c r="D796" s="2">
        <v>5</v>
      </c>
      <c r="E796" s="1" t="s">
        <v>1550</v>
      </c>
      <c r="F796" s="1" t="s">
        <v>1551</v>
      </c>
      <c r="G796" s="1" t="s">
        <v>2540</v>
      </c>
      <c r="H796" s="1" t="str">
        <f>HYPERLINK("http://123.57.250.226/ProfessionalProjectWebsite/html/projectDetail.html?id=847","指南链接")</f>
        <v>指南链接</v>
      </c>
    </row>
    <row r="797" spans="1:8" ht="60">
      <c r="A797" s="11" t="s">
        <v>1548</v>
      </c>
      <c r="B797" s="1" t="s">
        <v>12</v>
      </c>
      <c r="C797" s="4" t="s">
        <v>1553</v>
      </c>
      <c r="D797" s="2">
        <v>5</v>
      </c>
      <c r="E797" s="1" t="s">
        <v>1551</v>
      </c>
      <c r="F797" s="1" t="s">
        <v>1551</v>
      </c>
      <c r="G797" s="1" t="s">
        <v>2540</v>
      </c>
      <c r="H797" s="1" t="str">
        <f>HYPERLINK("http://123.57.250.226/ProfessionalProjectWebsite/html/projectDetail.html?id=847","指南链接")</f>
        <v>指南链接</v>
      </c>
    </row>
    <row r="798" spans="1:8" ht="84">
      <c r="A798" s="12" t="s">
        <v>1548</v>
      </c>
      <c r="B798" s="1" t="s">
        <v>16</v>
      </c>
      <c r="C798" s="4" t="s">
        <v>1554</v>
      </c>
      <c r="D798" s="2">
        <v>10</v>
      </c>
      <c r="E798" s="1" t="s">
        <v>1551</v>
      </c>
      <c r="F798" s="1" t="s">
        <v>1555</v>
      </c>
      <c r="G798" s="1" t="s">
        <v>1555</v>
      </c>
      <c r="H798" s="1" t="str">
        <f>HYPERLINK("http://123.57.250.226/ProfessionalProjectWebsite/html/projectDetail.html?id=847","指南链接")</f>
        <v>指南链接</v>
      </c>
    </row>
    <row r="799" spans="1:8" ht="132">
      <c r="A799" s="13" t="s">
        <v>130</v>
      </c>
      <c r="B799" s="1" t="s">
        <v>6</v>
      </c>
      <c r="C799" s="4" t="s">
        <v>131</v>
      </c>
      <c r="D799" s="2">
        <v>4</v>
      </c>
      <c r="E799" s="1" t="s">
        <v>132</v>
      </c>
      <c r="F799" s="1" t="s">
        <v>133</v>
      </c>
      <c r="G799" s="1" t="s">
        <v>2540</v>
      </c>
      <c r="H799" s="1" t="str">
        <f>HYPERLINK("http://123.57.250.226/ProfessionalProjectWebsite/html/projectDetail.html?id=543","指南链接")</f>
        <v>指南链接</v>
      </c>
    </row>
    <row r="800" spans="1:8" ht="108">
      <c r="A800" s="11" t="s">
        <v>130</v>
      </c>
      <c r="B800" s="1" t="s">
        <v>8</v>
      </c>
      <c r="C800" s="4" t="s">
        <v>134</v>
      </c>
      <c r="D800" s="2">
        <v>4</v>
      </c>
      <c r="E800" s="1" t="s">
        <v>135</v>
      </c>
      <c r="F800" s="1" t="s">
        <v>136</v>
      </c>
      <c r="G800" s="1" t="s">
        <v>2540</v>
      </c>
      <c r="H800" s="1" t="str">
        <f>HYPERLINK("http://123.57.250.226/ProfessionalProjectWebsite/html/projectDetail.html?id=543","指南链接")</f>
        <v>指南链接</v>
      </c>
    </row>
    <row r="801" spans="1:8" ht="72">
      <c r="A801" s="11" t="s">
        <v>130</v>
      </c>
      <c r="B801" s="1" t="s">
        <v>11</v>
      </c>
      <c r="C801" s="4" t="s">
        <v>137</v>
      </c>
      <c r="D801" s="2">
        <v>20</v>
      </c>
      <c r="E801" s="1" t="s">
        <v>135</v>
      </c>
      <c r="F801" s="1" t="s">
        <v>138</v>
      </c>
      <c r="G801" s="1" t="s">
        <v>2540</v>
      </c>
      <c r="H801" s="1" t="str">
        <f>HYPERLINK("http://123.57.250.226/ProfessionalProjectWebsite/html/projectDetail.html?id=543","指南链接")</f>
        <v>指南链接</v>
      </c>
    </row>
    <row r="802" spans="1:8" ht="72">
      <c r="A802" s="12" t="s">
        <v>130</v>
      </c>
      <c r="B802" s="1" t="s">
        <v>12</v>
      </c>
      <c r="C802" s="4" t="s">
        <v>139</v>
      </c>
      <c r="D802" s="2">
        <v>30</v>
      </c>
      <c r="E802" s="1" t="s">
        <v>135</v>
      </c>
      <c r="F802" s="1" t="s">
        <v>140</v>
      </c>
      <c r="G802" s="1" t="s">
        <v>2540</v>
      </c>
      <c r="H802" s="1" t="str">
        <f>HYPERLINK("http://123.57.250.226/ProfessionalProjectWebsite/html/projectDetail.html?id=543","指南链接")</f>
        <v>指南链接</v>
      </c>
    </row>
    <row r="803" spans="1:8" ht="72">
      <c r="A803" s="13" t="s">
        <v>4</v>
      </c>
      <c r="B803" s="1" t="s">
        <v>8</v>
      </c>
      <c r="C803" s="4" t="s">
        <v>9</v>
      </c>
      <c r="D803" s="2">
        <v>10</v>
      </c>
      <c r="E803" s="1" t="s">
        <v>10</v>
      </c>
      <c r="F803" s="1" t="s">
        <v>10</v>
      </c>
      <c r="G803" s="1" t="s">
        <v>2540</v>
      </c>
      <c r="H803" s="1" t="str">
        <f>HYPERLINK("http://123.57.250.226/ProfessionalProjectWebsite/html/projectDetail.html?id=514","指南链接")</f>
        <v>指南链接</v>
      </c>
    </row>
    <row r="804" spans="1:8" ht="96">
      <c r="A804" s="11" t="s">
        <v>4</v>
      </c>
      <c r="B804" s="1" t="s">
        <v>11</v>
      </c>
      <c r="C804" s="4" t="s">
        <v>2696</v>
      </c>
      <c r="D804" s="2">
        <v>10</v>
      </c>
      <c r="E804" s="1" t="s">
        <v>7</v>
      </c>
      <c r="F804" s="1" t="s">
        <v>7</v>
      </c>
      <c r="G804" s="1" t="s">
        <v>2540</v>
      </c>
      <c r="H804" s="1" t="str">
        <f>HYPERLINK("http://123.57.250.226/ProfessionalProjectWebsite/html/projectDetail.html?id=514","指南链接")</f>
        <v>指南链接</v>
      </c>
    </row>
    <row r="805" spans="1:8" ht="120">
      <c r="A805" s="11" t="s">
        <v>4</v>
      </c>
      <c r="B805" s="1" t="s">
        <v>12</v>
      </c>
      <c r="C805" s="4" t="s">
        <v>13</v>
      </c>
      <c r="D805" s="2">
        <v>20</v>
      </c>
      <c r="E805" s="1" t="s">
        <v>7</v>
      </c>
      <c r="F805" s="1" t="s">
        <v>7</v>
      </c>
      <c r="G805" s="1" t="s">
        <v>2540</v>
      </c>
      <c r="H805" s="1" t="str">
        <f>HYPERLINK("http://123.57.250.226/ProfessionalProjectWebsite/html/projectDetail.html?id=514","指南链接")</f>
        <v>指南链接</v>
      </c>
    </row>
    <row r="806" spans="1:8" ht="96">
      <c r="A806" s="11" t="s">
        <v>4</v>
      </c>
      <c r="B806" s="1" t="s">
        <v>14</v>
      </c>
      <c r="C806" s="4" t="s">
        <v>15</v>
      </c>
      <c r="D806" s="2">
        <v>10</v>
      </c>
      <c r="E806" s="1" t="s">
        <v>7</v>
      </c>
      <c r="F806" s="1" t="s">
        <v>7</v>
      </c>
      <c r="G806" s="1" t="s">
        <v>2540</v>
      </c>
      <c r="H806" s="1" t="str">
        <f>HYPERLINK("http://123.57.250.226/ProfessionalProjectWebsite/html/projectDetail.html?id=514","指南链接")</f>
        <v>指南链接</v>
      </c>
    </row>
    <row r="807" spans="1:8" ht="108">
      <c r="A807" s="12" t="s">
        <v>4</v>
      </c>
      <c r="B807" s="1" t="s">
        <v>16</v>
      </c>
      <c r="C807" s="4" t="s">
        <v>17</v>
      </c>
      <c r="D807" s="2">
        <v>5</v>
      </c>
      <c r="E807" s="1" t="s">
        <v>7</v>
      </c>
      <c r="F807" s="1" t="s">
        <v>5</v>
      </c>
      <c r="G807" s="1" t="s">
        <v>7</v>
      </c>
      <c r="H807" s="1" t="str">
        <f>HYPERLINK("http://123.57.250.226/ProfessionalProjectWebsite/html/projectDetail.html?id=514","指南链接")</f>
        <v>指南链接</v>
      </c>
    </row>
    <row r="808" spans="1:8" ht="96">
      <c r="A808" s="13" t="s">
        <v>26</v>
      </c>
      <c r="B808" s="1" t="s">
        <v>6</v>
      </c>
      <c r="C808" s="4" t="s">
        <v>27</v>
      </c>
      <c r="D808" s="2">
        <v>10</v>
      </c>
      <c r="E808" s="1" t="s">
        <v>28</v>
      </c>
      <c r="F808" s="1" t="s">
        <v>29</v>
      </c>
      <c r="G808" s="1" t="s">
        <v>2540</v>
      </c>
      <c r="H808" s="1" t="str">
        <f aca="true" t="shared" si="24" ref="H808:H813">HYPERLINK("http://123.57.250.226/ProfessionalProjectWebsite/html/projectDetail.html?id=523","指南链接")</f>
        <v>指南链接</v>
      </c>
    </row>
    <row r="809" spans="1:8" ht="132">
      <c r="A809" s="11" t="s">
        <v>26</v>
      </c>
      <c r="B809" s="1" t="s">
        <v>8</v>
      </c>
      <c r="C809" s="4" t="s">
        <v>30</v>
      </c>
      <c r="D809" s="2">
        <v>10</v>
      </c>
      <c r="E809" s="1" t="s">
        <v>31</v>
      </c>
      <c r="F809" s="1" t="s">
        <v>29</v>
      </c>
      <c r="G809" s="1" t="s">
        <v>2540</v>
      </c>
      <c r="H809" s="1" t="str">
        <f t="shared" si="24"/>
        <v>指南链接</v>
      </c>
    </row>
    <row r="810" spans="1:8" ht="156">
      <c r="A810" s="11" t="s">
        <v>26</v>
      </c>
      <c r="B810" s="1" t="s">
        <v>11</v>
      </c>
      <c r="C810" s="4" t="s">
        <v>2697</v>
      </c>
      <c r="D810" s="2">
        <v>10</v>
      </c>
      <c r="E810" s="1" t="s">
        <v>32</v>
      </c>
      <c r="F810" s="1" t="s">
        <v>29</v>
      </c>
      <c r="G810" s="1" t="s">
        <v>2540</v>
      </c>
      <c r="H810" s="1" t="str">
        <f t="shared" si="24"/>
        <v>指南链接</v>
      </c>
    </row>
    <row r="811" spans="1:8" ht="132">
      <c r="A811" s="11" t="s">
        <v>26</v>
      </c>
      <c r="B811" s="1" t="s">
        <v>12</v>
      </c>
      <c r="C811" s="4" t="s">
        <v>33</v>
      </c>
      <c r="D811" s="2">
        <v>20</v>
      </c>
      <c r="E811" s="1" t="s">
        <v>34</v>
      </c>
      <c r="F811" s="1" t="s">
        <v>29</v>
      </c>
      <c r="G811" s="1" t="s">
        <v>2540</v>
      </c>
      <c r="H811" s="1" t="str">
        <f t="shared" si="24"/>
        <v>指南链接</v>
      </c>
    </row>
    <row r="812" spans="1:8" ht="72">
      <c r="A812" s="11" t="s">
        <v>26</v>
      </c>
      <c r="B812" s="1" t="s">
        <v>14</v>
      </c>
      <c r="C812" s="4" t="s">
        <v>35</v>
      </c>
      <c r="D812" s="2">
        <v>10</v>
      </c>
      <c r="E812" s="1" t="s">
        <v>36</v>
      </c>
      <c r="F812" s="1" t="s">
        <v>29</v>
      </c>
      <c r="G812" s="1" t="s">
        <v>2540</v>
      </c>
      <c r="H812" s="1" t="str">
        <f t="shared" si="24"/>
        <v>指南链接</v>
      </c>
    </row>
    <row r="813" spans="1:8" ht="120">
      <c r="A813" s="12" t="s">
        <v>26</v>
      </c>
      <c r="B813" s="1" t="s">
        <v>16</v>
      </c>
      <c r="C813" s="4" t="s">
        <v>37</v>
      </c>
      <c r="D813" s="2">
        <v>5</v>
      </c>
      <c r="E813" s="1" t="s">
        <v>36</v>
      </c>
      <c r="F813" s="1" t="s">
        <v>5</v>
      </c>
      <c r="G813" s="1" t="s">
        <v>29</v>
      </c>
      <c r="H813" s="1" t="str">
        <f t="shared" si="24"/>
        <v>指南链接</v>
      </c>
    </row>
    <row r="814" spans="1:8" ht="96">
      <c r="A814" s="13" t="s">
        <v>1414</v>
      </c>
      <c r="B814" s="1" t="s">
        <v>8</v>
      </c>
      <c r="C814" s="4" t="s">
        <v>1417</v>
      </c>
      <c r="D814" s="2">
        <v>6</v>
      </c>
      <c r="E814" s="1" t="s">
        <v>1416</v>
      </c>
      <c r="F814" s="1" t="s">
        <v>77</v>
      </c>
      <c r="G814" s="1" t="s">
        <v>2540</v>
      </c>
      <c r="H814" s="1" t="str">
        <f>HYPERLINK("http://123.57.250.226/ProfessionalProjectWebsite/html/projectDetail.html?id=822","指南链接")</f>
        <v>指南链接</v>
      </c>
    </row>
    <row r="815" spans="1:8" ht="96">
      <c r="A815" s="12" t="s">
        <v>1414</v>
      </c>
      <c r="B815" s="1" t="s">
        <v>12</v>
      </c>
      <c r="C815" s="4" t="s">
        <v>1415</v>
      </c>
      <c r="D815" s="2">
        <v>6</v>
      </c>
      <c r="E815" s="1" t="s">
        <v>1416</v>
      </c>
      <c r="F815" s="1" t="s">
        <v>77</v>
      </c>
      <c r="G815" s="1" t="s">
        <v>2540</v>
      </c>
      <c r="H815" s="1" t="str">
        <f>HYPERLINK("http://123.57.250.226/ProfessionalProjectWebsite/html/projectDetail.html?id=822","指南链接")</f>
        <v>指南链接</v>
      </c>
    </row>
    <row r="816" spans="1:8" ht="60">
      <c r="A816" s="13" t="s">
        <v>1575</v>
      </c>
      <c r="B816" s="1" t="s">
        <v>6</v>
      </c>
      <c r="C816" s="4" t="s">
        <v>1576</v>
      </c>
      <c r="D816" s="2">
        <v>10</v>
      </c>
      <c r="E816" s="1" t="s">
        <v>1577</v>
      </c>
      <c r="F816" s="1" t="s">
        <v>1578</v>
      </c>
      <c r="G816" s="1" t="s">
        <v>2540</v>
      </c>
      <c r="H816" s="1" t="str">
        <f>HYPERLINK("http://123.57.250.226/ProfessionalProjectWebsite/html/projectDetail.html?id=853","指南链接")</f>
        <v>指南链接</v>
      </c>
    </row>
    <row r="817" spans="1:8" ht="60">
      <c r="A817" s="11" t="s">
        <v>1575</v>
      </c>
      <c r="B817" s="1" t="s">
        <v>11</v>
      </c>
      <c r="C817" s="4" t="s">
        <v>1579</v>
      </c>
      <c r="D817" s="2">
        <v>20</v>
      </c>
      <c r="E817" s="1" t="s">
        <v>1577</v>
      </c>
      <c r="F817" s="1" t="s">
        <v>1578</v>
      </c>
      <c r="G817" s="1" t="s">
        <v>2540</v>
      </c>
      <c r="H817" s="1" t="str">
        <f>HYPERLINK("http://123.57.250.226/ProfessionalProjectWebsite/html/projectDetail.html?id=853","指南链接")</f>
        <v>指南链接</v>
      </c>
    </row>
    <row r="818" spans="1:8" ht="96">
      <c r="A818" s="12" t="s">
        <v>1575</v>
      </c>
      <c r="B818" s="1" t="s">
        <v>12</v>
      </c>
      <c r="C818" s="4" t="s">
        <v>2681</v>
      </c>
      <c r="D818" s="2">
        <v>20</v>
      </c>
      <c r="E818" s="1" t="s">
        <v>1577</v>
      </c>
      <c r="F818" s="1" t="s">
        <v>1578</v>
      </c>
      <c r="G818" s="1" t="s">
        <v>2540</v>
      </c>
      <c r="H818" s="1" t="str">
        <f>HYPERLINK("http://123.57.250.226/ProfessionalProjectWebsite/html/projectDetail.html?id=853","指南链接")</f>
        <v>指南链接</v>
      </c>
    </row>
    <row r="819" spans="1:8" ht="72">
      <c r="A819" s="13" t="s">
        <v>643</v>
      </c>
      <c r="B819" s="1" t="s">
        <v>6</v>
      </c>
      <c r="C819" s="4" t="s">
        <v>2618</v>
      </c>
      <c r="D819" s="2">
        <v>20</v>
      </c>
      <c r="E819" s="1" t="s">
        <v>644</v>
      </c>
      <c r="F819" s="1" t="s">
        <v>644</v>
      </c>
      <c r="G819" s="1" t="s">
        <v>2540</v>
      </c>
      <c r="H819" s="1" t="str">
        <f>HYPERLINK("http://123.57.250.226/ProfessionalProjectWebsite/html/projectDetail.html?id=645","指南链接")</f>
        <v>指南链接</v>
      </c>
    </row>
    <row r="820" spans="1:8" ht="60">
      <c r="A820" s="11" t="s">
        <v>643</v>
      </c>
      <c r="B820" s="1" t="s">
        <v>11</v>
      </c>
      <c r="C820" s="4" t="s">
        <v>645</v>
      </c>
      <c r="D820" s="2">
        <v>20</v>
      </c>
      <c r="E820" s="1" t="s">
        <v>644</v>
      </c>
      <c r="F820" s="1" t="s">
        <v>644</v>
      </c>
      <c r="G820" s="1" t="s">
        <v>2540</v>
      </c>
      <c r="H820" s="1" t="str">
        <f>HYPERLINK("http://123.57.250.226/ProfessionalProjectWebsite/html/projectDetail.html?id=645","指南链接")</f>
        <v>指南链接</v>
      </c>
    </row>
    <row r="821" spans="1:8" ht="60">
      <c r="A821" s="12" t="s">
        <v>643</v>
      </c>
      <c r="B821" s="1" t="s">
        <v>12</v>
      </c>
      <c r="C821" s="4" t="s">
        <v>646</v>
      </c>
      <c r="D821" s="2">
        <v>30</v>
      </c>
      <c r="E821" s="1" t="s">
        <v>644</v>
      </c>
      <c r="F821" s="1" t="s">
        <v>644</v>
      </c>
      <c r="G821" s="1" t="s">
        <v>644</v>
      </c>
      <c r="H821" s="1" t="str">
        <f>HYPERLINK("http://123.57.250.226/ProfessionalProjectWebsite/html/projectDetail.html?id=645","指南链接")</f>
        <v>指南链接</v>
      </c>
    </row>
    <row r="822" spans="1:8" ht="60">
      <c r="A822" s="13" t="s">
        <v>733</v>
      </c>
      <c r="B822" s="1" t="s">
        <v>6</v>
      </c>
      <c r="C822" s="4" t="s">
        <v>734</v>
      </c>
      <c r="D822" s="2">
        <v>5</v>
      </c>
      <c r="E822" s="1" t="s">
        <v>735</v>
      </c>
      <c r="F822" s="1" t="s">
        <v>736</v>
      </c>
      <c r="G822" s="1" t="s">
        <v>2540</v>
      </c>
      <c r="H822" s="1" t="str">
        <f aca="true" t="shared" si="25" ref="H822:H827">HYPERLINK("http://123.57.250.226/ProfessionalProjectWebsite/html/projectDetail.html?id=663","指南链接")</f>
        <v>指南链接</v>
      </c>
    </row>
    <row r="823" spans="1:8" ht="132">
      <c r="A823" s="11" t="s">
        <v>733</v>
      </c>
      <c r="B823" s="1" t="s">
        <v>8</v>
      </c>
      <c r="C823" s="4" t="s">
        <v>737</v>
      </c>
      <c r="D823" s="2">
        <v>10</v>
      </c>
      <c r="E823" s="1" t="s">
        <v>738</v>
      </c>
      <c r="F823" s="1" t="s">
        <v>739</v>
      </c>
      <c r="G823" s="1" t="s">
        <v>2540</v>
      </c>
      <c r="H823" s="1" t="str">
        <f t="shared" si="25"/>
        <v>指南链接</v>
      </c>
    </row>
    <row r="824" spans="1:8" ht="72">
      <c r="A824" s="11" t="s">
        <v>733</v>
      </c>
      <c r="B824" s="1" t="s">
        <v>11</v>
      </c>
      <c r="C824" s="4" t="s">
        <v>740</v>
      </c>
      <c r="D824" s="2">
        <v>5</v>
      </c>
      <c r="E824" s="1" t="s">
        <v>741</v>
      </c>
      <c r="F824" s="1" t="s">
        <v>742</v>
      </c>
      <c r="G824" s="1" t="s">
        <v>2540</v>
      </c>
      <c r="H824" s="1" t="str">
        <f t="shared" si="25"/>
        <v>指南链接</v>
      </c>
    </row>
    <row r="825" spans="1:8" ht="84">
      <c r="A825" s="11" t="s">
        <v>733</v>
      </c>
      <c r="B825" s="1" t="s">
        <v>12</v>
      </c>
      <c r="C825" s="4" t="s">
        <v>2619</v>
      </c>
      <c r="D825" s="2">
        <v>10</v>
      </c>
      <c r="E825" s="1" t="s">
        <v>743</v>
      </c>
      <c r="F825" s="1" t="s">
        <v>744</v>
      </c>
      <c r="G825" s="1" t="s">
        <v>2540</v>
      </c>
      <c r="H825" s="1" t="str">
        <f t="shared" si="25"/>
        <v>指南链接</v>
      </c>
    </row>
    <row r="826" spans="1:8" ht="60">
      <c r="A826" s="11" t="s">
        <v>733</v>
      </c>
      <c r="B826" s="1" t="s">
        <v>14</v>
      </c>
      <c r="C826" s="4" t="s">
        <v>745</v>
      </c>
      <c r="D826" s="2">
        <v>5</v>
      </c>
      <c r="E826" s="1" t="s">
        <v>746</v>
      </c>
      <c r="F826" s="1" t="s">
        <v>747</v>
      </c>
      <c r="G826" s="1" t="s">
        <v>2540</v>
      </c>
      <c r="H826" s="1" t="str">
        <f t="shared" si="25"/>
        <v>指南链接</v>
      </c>
    </row>
    <row r="827" spans="1:8" ht="60">
      <c r="A827" s="12" t="s">
        <v>733</v>
      </c>
      <c r="B827" s="1" t="s">
        <v>16</v>
      </c>
      <c r="C827" s="4" t="s">
        <v>748</v>
      </c>
      <c r="D827" s="2">
        <v>5</v>
      </c>
      <c r="E827" s="1" t="s">
        <v>749</v>
      </c>
      <c r="F827" s="1" t="s">
        <v>750</v>
      </c>
      <c r="G827" s="1" t="s">
        <v>750</v>
      </c>
      <c r="H827" s="1" t="str">
        <f t="shared" si="25"/>
        <v>指南链接</v>
      </c>
    </row>
    <row r="828" spans="1:8" ht="120">
      <c r="A828" s="13" t="s">
        <v>1656</v>
      </c>
      <c r="B828" s="1" t="s">
        <v>6</v>
      </c>
      <c r="C828" s="4" t="s">
        <v>1660</v>
      </c>
      <c r="D828" s="2">
        <v>2</v>
      </c>
      <c r="E828" s="1" t="s">
        <v>1658</v>
      </c>
      <c r="F828" s="1" t="s">
        <v>1661</v>
      </c>
      <c r="G828" s="1" t="s">
        <v>2540</v>
      </c>
      <c r="H828" s="1" t="str">
        <f>HYPERLINK("http://123.57.250.226/ProfessionalProjectWebsite/html/projectDetail.html?id=868","指南链接")</f>
        <v>指南链接</v>
      </c>
    </row>
    <row r="829" spans="1:8" ht="120">
      <c r="A829" s="12" t="s">
        <v>1656</v>
      </c>
      <c r="B829" s="1" t="s">
        <v>12</v>
      </c>
      <c r="C829" s="4" t="s">
        <v>1657</v>
      </c>
      <c r="D829" s="2">
        <v>8</v>
      </c>
      <c r="E829" s="1" t="s">
        <v>1658</v>
      </c>
      <c r="F829" s="1" t="s">
        <v>1659</v>
      </c>
      <c r="G829" s="1" t="s">
        <v>2540</v>
      </c>
      <c r="H829" s="1" t="str">
        <f>HYPERLINK("http://123.57.250.226/ProfessionalProjectWebsite/html/projectDetail.html?id=868","指南链接")</f>
        <v>指南链接</v>
      </c>
    </row>
    <row r="830" spans="1:8" ht="72">
      <c r="A830" s="13" t="s">
        <v>675</v>
      </c>
      <c r="B830" s="1" t="s">
        <v>8</v>
      </c>
      <c r="C830" s="4" t="s">
        <v>676</v>
      </c>
      <c r="D830" s="2">
        <v>20</v>
      </c>
      <c r="E830" s="1" t="s">
        <v>239</v>
      </c>
      <c r="F830" s="1" t="s">
        <v>5</v>
      </c>
      <c r="G830" s="1" t="s">
        <v>393</v>
      </c>
      <c r="H830" s="1" t="str">
        <f>HYPERLINK("http://123.57.250.226/ProfessionalProjectWebsite/html/projectDetail.html?id=650","指南链接")</f>
        <v>指南链接</v>
      </c>
    </row>
    <row r="831" spans="1:8" ht="72">
      <c r="A831" s="11" t="s">
        <v>675</v>
      </c>
      <c r="B831" s="1" t="s">
        <v>11</v>
      </c>
      <c r="C831" s="4" t="s">
        <v>677</v>
      </c>
      <c r="D831" s="2">
        <v>20</v>
      </c>
      <c r="E831" s="1" t="s">
        <v>239</v>
      </c>
      <c r="F831" s="1" t="s">
        <v>393</v>
      </c>
      <c r="G831" s="1" t="s">
        <v>2540</v>
      </c>
      <c r="H831" s="1" t="str">
        <f>HYPERLINK("http://123.57.250.226/ProfessionalProjectWebsite/html/projectDetail.html?id=650","指南链接")</f>
        <v>指南链接</v>
      </c>
    </row>
    <row r="832" spans="1:8" ht="72">
      <c r="A832" s="11" t="s">
        <v>675</v>
      </c>
      <c r="B832" s="1" t="s">
        <v>14</v>
      </c>
      <c r="C832" s="4" t="s">
        <v>678</v>
      </c>
      <c r="D832" s="2">
        <v>20</v>
      </c>
      <c r="E832" s="1" t="s">
        <v>239</v>
      </c>
      <c r="F832" s="1" t="s">
        <v>393</v>
      </c>
      <c r="G832" s="1" t="s">
        <v>2540</v>
      </c>
      <c r="H832" s="1" t="str">
        <f>HYPERLINK("http://123.57.250.226/ProfessionalProjectWebsite/html/projectDetail.html?id=650","指南链接")</f>
        <v>指南链接</v>
      </c>
    </row>
    <row r="833" spans="1:8" ht="84">
      <c r="A833" s="12" t="s">
        <v>675</v>
      </c>
      <c r="B833" s="1" t="s">
        <v>16</v>
      </c>
      <c r="C833" s="4" t="s">
        <v>679</v>
      </c>
      <c r="D833" s="2">
        <v>20</v>
      </c>
      <c r="E833" s="1" t="s">
        <v>239</v>
      </c>
      <c r="F833" s="1" t="s">
        <v>393</v>
      </c>
      <c r="G833" s="1" t="s">
        <v>2540</v>
      </c>
      <c r="H833" s="1" t="str">
        <f>HYPERLINK("http://123.57.250.226/ProfessionalProjectWebsite/html/projectDetail.html?id=650","指南链接")</f>
        <v>指南链接</v>
      </c>
    </row>
    <row r="834" spans="1:8" ht="60">
      <c r="A834" s="13" t="s">
        <v>1057</v>
      </c>
      <c r="B834" s="1" t="s">
        <v>6</v>
      </c>
      <c r="C834" s="4" t="s">
        <v>1058</v>
      </c>
      <c r="D834" s="2">
        <v>3</v>
      </c>
      <c r="E834" s="1" t="s">
        <v>1059</v>
      </c>
      <c r="F834" s="1" t="s">
        <v>1060</v>
      </c>
      <c r="G834" s="1" t="s">
        <v>2540</v>
      </c>
      <c r="H834" s="1" t="str">
        <f>HYPERLINK("http://123.57.250.226/ProfessionalProjectWebsite/html/projectDetail.html?id=723","指南链接")</f>
        <v>指南链接</v>
      </c>
    </row>
    <row r="835" spans="1:8" ht="84">
      <c r="A835" s="11" t="s">
        <v>1057</v>
      </c>
      <c r="B835" s="1" t="s">
        <v>8</v>
      </c>
      <c r="C835" s="4" t="s">
        <v>2707</v>
      </c>
      <c r="D835" s="2">
        <v>3</v>
      </c>
      <c r="E835" s="1" t="s">
        <v>1061</v>
      </c>
      <c r="F835" s="1" t="s">
        <v>106</v>
      </c>
      <c r="G835" s="1" t="s">
        <v>2540</v>
      </c>
      <c r="H835" s="1" t="str">
        <f>HYPERLINK("http://123.57.250.226/ProfessionalProjectWebsite/html/projectDetail.html?id=723","指南链接")</f>
        <v>指南链接</v>
      </c>
    </row>
    <row r="836" spans="1:8" ht="60">
      <c r="A836" s="11" t="s">
        <v>1057</v>
      </c>
      <c r="B836" s="1" t="s">
        <v>11</v>
      </c>
      <c r="C836" s="4" t="s">
        <v>2620</v>
      </c>
      <c r="D836" s="2">
        <v>4</v>
      </c>
      <c r="E836" s="1" t="s">
        <v>1062</v>
      </c>
      <c r="F836" s="1" t="s">
        <v>106</v>
      </c>
      <c r="G836" s="1" t="s">
        <v>2540</v>
      </c>
      <c r="H836" s="1" t="str">
        <f>HYPERLINK("http://123.57.250.226/ProfessionalProjectWebsite/html/projectDetail.html?id=723","指南链接")</f>
        <v>指南链接</v>
      </c>
    </row>
    <row r="837" spans="1:8" ht="60">
      <c r="A837" s="11" t="s">
        <v>1057</v>
      </c>
      <c r="B837" s="1" t="s">
        <v>12</v>
      </c>
      <c r="C837" s="4" t="s">
        <v>1063</v>
      </c>
      <c r="D837" s="2">
        <v>3</v>
      </c>
      <c r="E837" s="1" t="s">
        <v>1064</v>
      </c>
      <c r="F837" s="1" t="s">
        <v>106</v>
      </c>
      <c r="G837" s="1" t="s">
        <v>2540</v>
      </c>
      <c r="H837" s="1" t="str">
        <f>HYPERLINK("http://123.57.250.226/ProfessionalProjectWebsite/html/projectDetail.html?id=723","指南链接")</f>
        <v>指南链接</v>
      </c>
    </row>
    <row r="838" spans="1:8" ht="72">
      <c r="A838" s="12" t="s">
        <v>1057</v>
      </c>
      <c r="B838" s="1" t="s">
        <v>14</v>
      </c>
      <c r="C838" s="4" t="s">
        <v>1065</v>
      </c>
      <c r="D838" s="2">
        <v>3</v>
      </c>
      <c r="E838" s="1" t="s">
        <v>1066</v>
      </c>
      <c r="F838" s="1" t="s">
        <v>106</v>
      </c>
      <c r="G838" s="1" t="s">
        <v>106</v>
      </c>
      <c r="H838" s="1" t="str">
        <f>HYPERLINK("http://bcnfrcfkccg.6v/ProfessionalProjectWebsite/html/projectDetail.html?id=723","指南链接")</f>
        <v>指南链接</v>
      </c>
    </row>
    <row r="839" spans="1:8" ht="108">
      <c r="A839" s="13" t="s">
        <v>1609</v>
      </c>
      <c r="B839" s="1" t="s">
        <v>8</v>
      </c>
      <c r="C839" s="4" t="s">
        <v>2621</v>
      </c>
      <c r="D839" s="2">
        <v>5</v>
      </c>
      <c r="E839" s="1" t="s">
        <v>1610</v>
      </c>
      <c r="F839" s="1" t="s">
        <v>1611</v>
      </c>
      <c r="G839" s="1" t="s">
        <v>2540</v>
      </c>
      <c r="H839" s="1" t="str">
        <f>HYPERLINK("http://123.57.250.226/ProfessionalProjectWebsite/html/projectDetail.html?id=859","指南链接")</f>
        <v>指南链接</v>
      </c>
    </row>
    <row r="840" spans="1:8" ht="72">
      <c r="A840" s="12" t="s">
        <v>1609</v>
      </c>
      <c r="B840" s="1" t="s">
        <v>14</v>
      </c>
      <c r="C840" s="4" t="s">
        <v>1612</v>
      </c>
      <c r="D840" s="2">
        <v>5</v>
      </c>
      <c r="E840" s="1" t="s">
        <v>1610</v>
      </c>
      <c r="F840" s="1" t="s">
        <v>1611</v>
      </c>
      <c r="G840" s="1" t="s">
        <v>1611</v>
      </c>
      <c r="H840" s="1" t="str">
        <f>HYPERLINK("http://123.57.250.226/ProfessionalProjectWebsite/html/projectDetail.html?id=859","指南链接")</f>
        <v>指南链接</v>
      </c>
    </row>
    <row r="841" spans="1:8" ht="96">
      <c r="A841" s="13" t="s">
        <v>1437</v>
      </c>
      <c r="B841" s="1" t="s">
        <v>8</v>
      </c>
      <c r="C841" s="4" t="s">
        <v>1438</v>
      </c>
      <c r="D841" s="2">
        <v>10</v>
      </c>
      <c r="E841" s="1" t="s">
        <v>1439</v>
      </c>
      <c r="F841" s="1" t="s">
        <v>1440</v>
      </c>
      <c r="G841" s="1" t="s">
        <v>2540</v>
      </c>
      <c r="H841" s="1" t="str">
        <f>HYPERLINK("http://123.57.250.226/ProfessionalProjectWebsite/html/projectDetail.html?id=831","指南链接")</f>
        <v>指南链接</v>
      </c>
    </row>
    <row r="842" spans="1:8" ht="96">
      <c r="A842" s="11" t="s">
        <v>1437</v>
      </c>
      <c r="B842" s="1" t="s">
        <v>11</v>
      </c>
      <c r="C842" s="4" t="s">
        <v>1441</v>
      </c>
      <c r="D842" s="2">
        <v>10</v>
      </c>
      <c r="E842" s="1" t="s">
        <v>1439</v>
      </c>
      <c r="F842" s="1" t="s">
        <v>1440</v>
      </c>
      <c r="G842" s="1" t="s">
        <v>2540</v>
      </c>
      <c r="H842" s="1" t="str">
        <f>HYPERLINK("http://123.57.250.226/ProfessionalProjectWebsite/html/projectDetail.html?id=831","指南链接")</f>
        <v>指南链接</v>
      </c>
    </row>
    <row r="843" spans="1:8" ht="96">
      <c r="A843" s="11" t="s">
        <v>1437</v>
      </c>
      <c r="B843" s="1" t="s">
        <v>12</v>
      </c>
      <c r="C843" s="4" t="s">
        <v>1442</v>
      </c>
      <c r="D843" s="2">
        <v>2</v>
      </c>
      <c r="E843" s="1" t="s">
        <v>1439</v>
      </c>
      <c r="F843" s="1" t="s">
        <v>1440</v>
      </c>
      <c r="G843" s="1" t="s">
        <v>2540</v>
      </c>
      <c r="H843" s="1" t="str">
        <f>HYPERLINK("http://123.57.250.226/ProfessionalProjectWebsite/html/projectDetail.html?id=831","指南链接")</f>
        <v>指南链接</v>
      </c>
    </row>
    <row r="844" spans="1:8" ht="96">
      <c r="A844" s="12" t="s">
        <v>1437</v>
      </c>
      <c r="B844" s="1" t="s">
        <v>14</v>
      </c>
      <c r="C844" s="4" t="s">
        <v>1443</v>
      </c>
      <c r="D844" s="2">
        <v>2</v>
      </c>
      <c r="E844" s="1" t="s">
        <v>1439</v>
      </c>
      <c r="F844" s="1" t="s">
        <v>1440</v>
      </c>
      <c r="G844" s="1" t="s">
        <v>2540</v>
      </c>
      <c r="H844" s="1" t="str">
        <f>HYPERLINK("http://123.57.250.226/ProfessionalProjectWebsite/html/projectDetail.html?id=831","指南链接")</f>
        <v>指南链接</v>
      </c>
    </row>
    <row r="845" spans="1:8" ht="228">
      <c r="A845" s="13" t="s">
        <v>2056</v>
      </c>
      <c r="B845" s="1" t="s">
        <v>8</v>
      </c>
      <c r="C845" s="4" t="s">
        <v>2057</v>
      </c>
      <c r="D845" s="2">
        <v>10</v>
      </c>
      <c r="E845" s="1" t="s">
        <v>2058</v>
      </c>
      <c r="F845" s="1" t="s">
        <v>2059</v>
      </c>
      <c r="G845" s="1" t="s">
        <v>2540</v>
      </c>
      <c r="H845" s="1" t="str">
        <f>HYPERLINK("http://123.57.250.226/ProfessionalProjectWebsite/html/projectDetail.html?id=954","指南链接")</f>
        <v>指南链接</v>
      </c>
    </row>
    <row r="846" spans="1:8" ht="180">
      <c r="A846" s="11" t="s">
        <v>2056</v>
      </c>
      <c r="B846" s="1" t="s">
        <v>11</v>
      </c>
      <c r="C846" s="4" t="s">
        <v>2060</v>
      </c>
      <c r="D846" s="2">
        <v>8</v>
      </c>
      <c r="E846" s="1" t="s">
        <v>2061</v>
      </c>
      <c r="F846" s="1" t="s">
        <v>2062</v>
      </c>
      <c r="G846" s="1" t="s">
        <v>2540</v>
      </c>
      <c r="H846" s="1" t="str">
        <f>HYPERLINK("http://123.57.250.226/ProfessionalProjectWebsite/html/projectDetail.html?id=954","指南链接")</f>
        <v>指南链接</v>
      </c>
    </row>
    <row r="847" spans="1:8" ht="96">
      <c r="A847" s="11" t="s">
        <v>2056</v>
      </c>
      <c r="B847" s="1" t="s">
        <v>12</v>
      </c>
      <c r="C847" s="4" t="s">
        <v>2063</v>
      </c>
      <c r="D847" s="2">
        <v>18</v>
      </c>
      <c r="E847" s="1" t="s">
        <v>2064</v>
      </c>
      <c r="F847" s="1" t="s">
        <v>2064</v>
      </c>
      <c r="G847" s="1" t="s">
        <v>2540</v>
      </c>
      <c r="H847" s="1" t="str">
        <f>HYPERLINK("http://123.57.250.226/ProfessionalProjectWebsite/html/projectDetail.html?id=954","指南链接")</f>
        <v>指南链接</v>
      </c>
    </row>
    <row r="848" spans="1:8" ht="120">
      <c r="A848" s="12" t="s">
        <v>2056</v>
      </c>
      <c r="B848" s="1" t="s">
        <v>16</v>
      </c>
      <c r="C848" s="4" t="s">
        <v>2065</v>
      </c>
      <c r="D848" s="2">
        <v>6</v>
      </c>
      <c r="E848" s="1" t="s">
        <v>2066</v>
      </c>
      <c r="F848" s="1" t="s">
        <v>5</v>
      </c>
      <c r="G848" s="1" t="s">
        <v>2067</v>
      </c>
      <c r="H848" s="1" t="str">
        <f>HYPERLINK("http://123.57.250.226/ProfessionalProjectWebsite/html/projectDetail.html?id=954","指南链接")</f>
        <v>指南链接</v>
      </c>
    </row>
    <row r="849" spans="1:8" ht="84">
      <c r="A849" s="13" t="s">
        <v>2519</v>
      </c>
      <c r="B849" s="1" t="s">
        <v>6</v>
      </c>
      <c r="C849" s="4" t="s">
        <v>2520</v>
      </c>
      <c r="D849" s="2">
        <v>5</v>
      </c>
      <c r="E849" s="1" t="s">
        <v>2521</v>
      </c>
      <c r="F849" s="1" t="s">
        <v>2521</v>
      </c>
      <c r="G849" s="1" t="s">
        <v>2540</v>
      </c>
      <c r="H849" s="1" t="str">
        <f>HYPERLINK("http://123.57.250.226/ProfessionalProjectWebsite/html/projectDetail.html?id=1061","指南链接")</f>
        <v>指南链接</v>
      </c>
    </row>
    <row r="850" spans="1:8" ht="84">
      <c r="A850" s="12" t="s">
        <v>2519</v>
      </c>
      <c r="B850" s="1" t="s">
        <v>8</v>
      </c>
      <c r="C850" s="4" t="s">
        <v>2522</v>
      </c>
      <c r="D850" s="2">
        <v>20</v>
      </c>
      <c r="E850" s="1" t="s">
        <v>2523</v>
      </c>
      <c r="F850" s="1" t="s">
        <v>2523</v>
      </c>
      <c r="G850" s="1" t="s">
        <v>2540</v>
      </c>
      <c r="H850" s="1" t="str">
        <f>HYPERLINK("http://123.57.250.226/ProfessionalProjectWebsite/html/projectDetail.html?id=1061","指南链接")</f>
        <v>指南链接</v>
      </c>
    </row>
    <row r="851" spans="1:8" ht="120">
      <c r="A851" s="13" t="s">
        <v>1533</v>
      </c>
      <c r="B851" s="1" t="s">
        <v>8</v>
      </c>
      <c r="C851" s="4" t="s">
        <v>1534</v>
      </c>
      <c r="D851" s="2">
        <v>8</v>
      </c>
      <c r="E851" s="1" t="s">
        <v>1535</v>
      </c>
      <c r="F851" s="1" t="s">
        <v>1536</v>
      </c>
      <c r="G851" s="1" t="s">
        <v>2540</v>
      </c>
      <c r="H851" s="1" t="str">
        <f>HYPERLINK("http://123.57.250.226/ProfessionalProjectWebsite/html/projectDetail.html?id=844","指南链接")</f>
        <v>指南链接</v>
      </c>
    </row>
    <row r="852" spans="1:8" ht="120">
      <c r="A852" s="11" t="s">
        <v>1533</v>
      </c>
      <c r="B852" s="1" t="s">
        <v>11</v>
      </c>
      <c r="C852" s="4" t="s">
        <v>1537</v>
      </c>
      <c r="D852" s="2">
        <v>2</v>
      </c>
      <c r="E852" s="1" t="s">
        <v>1535</v>
      </c>
      <c r="F852" s="1" t="s">
        <v>1536</v>
      </c>
      <c r="G852" s="1" t="s">
        <v>2540</v>
      </c>
      <c r="H852" s="1" t="str">
        <f>HYPERLINK("http://123.57.250.226/ProfessionalProjectWebsite/html/projectDetail.html?id=844","指南链接")</f>
        <v>指南链接</v>
      </c>
    </row>
    <row r="853" spans="1:8" ht="120">
      <c r="A853" s="11" t="s">
        <v>1533</v>
      </c>
      <c r="B853" s="1" t="s">
        <v>12</v>
      </c>
      <c r="C853" s="4" t="s">
        <v>1538</v>
      </c>
      <c r="D853" s="2">
        <v>4</v>
      </c>
      <c r="E853" s="1" t="s">
        <v>1535</v>
      </c>
      <c r="F853" s="1" t="s">
        <v>1536</v>
      </c>
      <c r="G853" s="1" t="s">
        <v>1536</v>
      </c>
      <c r="H853" s="1" t="str">
        <f>HYPERLINK("http://123.57.250.226/ProfessionalProjectWebsite/html/projectDetail.html?id=844","指南链接")</f>
        <v>指南链接</v>
      </c>
    </row>
    <row r="854" spans="1:8" ht="120">
      <c r="A854" s="11" t="s">
        <v>1533</v>
      </c>
      <c r="B854" s="1" t="s">
        <v>14</v>
      </c>
      <c r="C854" s="4" t="s">
        <v>1539</v>
      </c>
      <c r="D854" s="2">
        <v>2</v>
      </c>
      <c r="E854" s="1" t="s">
        <v>1535</v>
      </c>
      <c r="F854" s="1" t="s">
        <v>1536</v>
      </c>
      <c r="G854" s="1" t="s">
        <v>2540</v>
      </c>
      <c r="H854" s="1" t="str">
        <f>HYPERLINK("http://123.57.250.226/ProfessionalProjectWebsite/html/projectDetail.html?id=844","指南链接")</f>
        <v>指南链接</v>
      </c>
    </row>
    <row r="855" spans="1:8" ht="120">
      <c r="A855" s="12" t="s">
        <v>1533</v>
      </c>
      <c r="B855" s="1" t="s">
        <v>16</v>
      </c>
      <c r="C855" s="4" t="s">
        <v>1540</v>
      </c>
      <c r="D855" s="2">
        <v>2</v>
      </c>
      <c r="E855" s="1" t="s">
        <v>1535</v>
      </c>
      <c r="F855" s="1" t="s">
        <v>5</v>
      </c>
      <c r="G855" s="1" t="s">
        <v>1536</v>
      </c>
      <c r="H855" s="1" t="str">
        <f>HYPERLINK("http://123.57.250.226/ProfessionalProjectWebsite/html/projectDetail.html?id=844","指南链接")</f>
        <v>指南链接</v>
      </c>
    </row>
    <row r="856" spans="1:8" ht="60">
      <c r="A856" s="13" t="s">
        <v>517</v>
      </c>
      <c r="B856" s="1" t="s">
        <v>6</v>
      </c>
      <c r="C856" s="4" t="s">
        <v>518</v>
      </c>
      <c r="D856" s="2">
        <v>10</v>
      </c>
      <c r="E856" s="1" t="s">
        <v>519</v>
      </c>
      <c r="F856" s="1" t="s">
        <v>77</v>
      </c>
      <c r="G856" s="1" t="s">
        <v>2540</v>
      </c>
      <c r="H856" s="1" t="str">
        <f>HYPERLINK("http://123.57.250.226/ProfessionalProjectWebsite/html/projectDetail.html?id=621","指南链接")</f>
        <v>指南链接</v>
      </c>
    </row>
    <row r="857" spans="1:8" ht="72">
      <c r="A857" s="11" t="s">
        <v>517</v>
      </c>
      <c r="B857" s="1" t="s">
        <v>8</v>
      </c>
      <c r="C857" s="4" t="s">
        <v>520</v>
      </c>
      <c r="D857" s="2">
        <v>15</v>
      </c>
      <c r="E857" s="1" t="s">
        <v>521</v>
      </c>
      <c r="F857" s="1" t="s">
        <v>77</v>
      </c>
      <c r="G857" s="1" t="s">
        <v>2540</v>
      </c>
      <c r="H857" s="1" t="str">
        <f>HYPERLINK("http://123.57.250.226/ProfessionalProjectWebsite/html/projectDetail.html?id=621","指南链接")</f>
        <v>指南链接</v>
      </c>
    </row>
    <row r="858" spans="1:8" ht="48">
      <c r="A858" s="11" t="s">
        <v>517</v>
      </c>
      <c r="B858" s="1" t="s">
        <v>11</v>
      </c>
      <c r="C858" s="4" t="s">
        <v>522</v>
      </c>
      <c r="D858" s="2">
        <v>30</v>
      </c>
      <c r="E858" s="1" t="s">
        <v>521</v>
      </c>
      <c r="F858" s="1" t="s">
        <v>77</v>
      </c>
      <c r="G858" s="1" t="s">
        <v>2540</v>
      </c>
      <c r="H858" s="1" t="str">
        <f>HYPERLINK("http://123.57.250.226/ProfessionalProjectWebsite/html/projectDetail.html?id=621","指南链接")</f>
        <v>指南链接</v>
      </c>
    </row>
    <row r="859" spans="1:8" ht="72">
      <c r="A859" s="12" t="s">
        <v>517</v>
      </c>
      <c r="B859" s="1" t="s">
        <v>12</v>
      </c>
      <c r="C859" s="4" t="s">
        <v>523</v>
      </c>
      <c r="D859" s="2">
        <v>20</v>
      </c>
      <c r="E859" s="1" t="s">
        <v>521</v>
      </c>
      <c r="F859" s="1" t="s">
        <v>77</v>
      </c>
      <c r="G859" s="1" t="s">
        <v>2540</v>
      </c>
      <c r="H859" s="1" t="str">
        <f>HYPERLINK("http://123.57.250.226/ProfessionalProjectWebsite/html/projectDetail.html?id=621","指南链接")</f>
        <v>指南链接</v>
      </c>
    </row>
    <row r="860" spans="1:8" ht="48">
      <c r="A860" s="13" t="s">
        <v>1344</v>
      </c>
      <c r="B860" s="1" t="s">
        <v>6</v>
      </c>
      <c r="C860" s="4" t="s">
        <v>1345</v>
      </c>
      <c r="D860" s="2">
        <v>10</v>
      </c>
      <c r="E860" s="1" t="s">
        <v>1346</v>
      </c>
      <c r="F860" s="1" t="s">
        <v>1347</v>
      </c>
      <c r="G860" s="1" t="s">
        <v>2540</v>
      </c>
      <c r="H860" s="1" t="str">
        <f>HYPERLINK("http://123.57.250.226/ProfessionalProjectWebsite/html/projectDetail.html?id=806","指南链接")</f>
        <v>指南链接</v>
      </c>
    </row>
    <row r="861" spans="1:8" ht="72">
      <c r="A861" s="11" t="s">
        <v>1344</v>
      </c>
      <c r="B861" s="1" t="s">
        <v>8</v>
      </c>
      <c r="C861" s="4" t="s">
        <v>1348</v>
      </c>
      <c r="D861" s="2">
        <v>10</v>
      </c>
      <c r="E861" s="1" t="s">
        <v>1346</v>
      </c>
      <c r="F861" s="1" t="s">
        <v>1347</v>
      </c>
      <c r="G861" s="1" t="s">
        <v>2540</v>
      </c>
      <c r="H861" s="1" t="str">
        <f>HYPERLINK("http://123.57.250.226/ProfessionalProjectWebsite/html/projectDetail.html?id=806","指南链接")</f>
        <v>指南链接</v>
      </c>
    </row>
    <row r="862" spans="1:8" ht="48">
      <c r="A862" s="11" t="s">
        <v>1344</v>
      </c>
      <c r="B862" s="1" t="s">
        <v>11</v>
      </c>
      <c r="C862" s="4" t="s">
        <v>1349</v>
      </c>
      <c r="D862" s="2">
        <v>10</v>
      </c>
      <c r="E862" s="1" t="s">
        <v>1346</v>
      </c>
      <c r="F862" s="1" t="s">
        <v>1347</v>
      </c>
      <c r="G862" s="1" t="s">
        <v>2540</v>
      </c>
      <c r="H862" s="1" t="str">
        <f>HYPERLINK("http://123.57.250.226/ProfessionalProjectWebsite/html/projectDetail.html?id=806","指南链接")</f>
        <v>指南链接</v>
      </c>
    </row>
    <row r="863" spans="1:8" ht="48">
      <c r="A863" s="11" t="s">
        <v>1344</v>
      </c>
      <c r="B863" s="1" t="s">
        <v>12</v>
      </c>
      <c r="C863" s="4" t="s">
        <v>1350</v>
      </c>
      <c r="D863" s="2">
        <v>10</v>
      </c>
      <c r="E863" s="1" t="s">
        <v>1346</v>
      </c>
      <c r="F863" s="1" t="s">
        <v>1347</v>
      </c>
      <c r="G863" s="1" t="s">
        <v>2540</v>
      </c>
      <c r="H863" s="1" t="str">
        <f>HYPERLINK("http://123.57.250.226/ProfessionalProjectWebsite/html/projectDetail.html?id=806","指南链接")</f>
        <v>指南链接</v>
      </c>
    </row>
    <row r="864" spans="1:8" ht="48">
      <c r="A864" s="12" t="s">
        <v>1344</v>
      </c>
      <c r="B864" s="1" t="s">
        <v>14</v>
      </c>
      <c r="C864" s="4" t="s">
        <v>1351</v>
      </c>
      <c r="D864" s="2">
        <v>10</v>
      </c>
      <c r="E864" s="1" t="s">
        <v>1346</v>
      </c>
      <c r="F864" s="1" t="s">
        <v>1347</v>
      </c>
      <c r="G864" s="1" t="s">
        <v>2540</v>
      </c>
      <c r="H864" s="1" t="str">
        <f>HYPERLINK("http://123.57.250.226/ProfessionalProjectWebsite/html/projectDetail.html?id=806","指南链接")</f>
        <v>指南链接</v>
      </c>
    </row>
    <row r="865" spans="1:8" ht="84">
      <c r="A865" s="13" t="s">
        <v>2430</v>
      </c>
      <c r="B865" s="1" t="s">
        <v>6</v>
      </c>
      <c r="C865" s="4" t="s">
        <v>2431</v>
      </c>
      <c r="D865" s="2">
        <v>3</v>
      </c>
      <c r="E865" s="1" t="s">
        <v>2432</v>
      </c>
      <c r="F865" s="1" t="s">
        <v>393</v>
      </c>
      <c r="G865" s="1" t="s">
        <v>393</v>
      </c>
      <c r="H865" s="1" t="str">
        <f>HYPERLINK("http://123.57.250.226/ProfessionalProjectWebsite/html/projectDetail.html?id=1038","指南链接")</f>
        <v>指南链接</v>
      </c>
    </row>
    <row r="866" spans="1:8" ht="48">
      <c r="A866" s="11" t="s">
        <v>2430</v>
      </c>
      <c r="B866" s="1" t="s">
        <v>12</v>
      </c>
      <c r="C866" s="4" t="s">
        <v>2433</v>
      </c>
      <c r="D866" s="2">
        <v>5</v>
      </c>
      <c r="E866" s="1" t="s">
        <v>2434</v>
      </c>
      <c r="F866" s="1" t="s">
        <v>393</v>
      </c>
      <c r="G866" s="1" t="s">
        <v>393</v>
      </c>
      <c r="H866" s="1" t="str">
        <f>HYPERLINK("http://123.57.250.226/ProfessionalProjectWebsite/html/projectDetail.html?id=1038","指南链接")</f>
        <v>指南链接</v>
      </c>
    </row>
    <row r="867" spans="1:8" ht="72">
      <c r="A867" s="12" t="s">
        <v>2430</v>
      </c>
      <c r="B867" s="1" t="s">
        <v>14</v>
      </c>
      <c r="C867" s="4" t="s">
        <v>2699</v>
      </c>
      <c r="D867" s="2">
        <v>1</v>
      </c>
      <c r="E867" s="1" t="s">
        <v>2435</v>
      </c>
      <c r="F867" s="1" t="s">
        <v>393</v>
      </c>
      <c r="G867" s="1" t="s">
        <v>2540</v>
      </c>
      <c r="H867" s="1" t="str">
        <f>HYPERLINK("http://123.57.250.226/ProfessionalProjectWebsite/html/projectDetail.html?id=1038","指南链接")</f>
        <v>指南链接</v>
      </c>
    </row>
    <row r="868" spans="1:8" ht="96">
      <c r="A868" s="13" t="s">
        <v>925</v>
      </c>
      <c r="B868" s="1" t="s">
        <v>6</v>
      </c>
      <c r="C868" s="4" t="s">
        <v>929</v>
      </c>
      <c r="D868" s="2">
        <v>10</v>
      </c>
      <c r="E868" s="1" t="s">
        <v>930</v>
      </c>
      <c r="F868" s="1" t="s">
        <v>928</v>
      </c>
      <c r="G868" s="1" t="s">
        <v>2540</v>
      </c>
      <c r="H868" s="1" t="str">
        <f>HYPERLINK("http://123.57.250.226/ProfessionalProjectWebsite/html/projectDetail.html?id=697","指南链接")</f>
        <v>指南链接</v>
      </c>
    </row>
    <row r="869" spans="1:8" ht="72">
      <c r="A869" s="11" t="s">
        <v>925</v>
      </c>
      <c r="B869" s="1" t="s">
        <v>8</v>
      </c>
      <c r="C869" s="4" t="s">
        <v>931</v>
      </c>
      <c r="D869" s="2">
        <v>10</v>
      </c>
      <c r="E869" s="1" t="s">
        <v>932</v>
      </c>
      <c r="F869" s="1" t="s">
        <v>928</v>
      </c>
      <c r="G869" s="1" t="s">
        <v>2540</v>
      </c>
      <c r="H869" s="1" t="str">
        <f>HYPERLINK("http://123.57.250.226/ProfessionalProjectWebsite/html/projectDetail.html?id=697","指南链接")</f>
        <v>指南链接</v>
      </c>
    </row>
    <row r="870" spans="1:8" ht="60">
      <c r="A870" s="11" t="s">
        <v>925</v>
      </c>
      <c r="B870" s="1" t="s">
        <v>11</v>
      </c>
      <c r="C870" s="4" t="s">
        <v>933</v>
      </c>
      <c r="D870" s="2">
        <v>20</v>
      </c>
      <c r="E870" s="1" t="s">
        <v>934</v>
      </c>
      <c r="F870" s="1" t="s">
        <v>928</v>
      </c>
      <c r="G870" s="1" t="s">
        <v>2540</v>
      </c>
      <c r="H870" s="1" t="str">
        <f>HYPERLINK("http://123.57.250.226/ProfessionalProjectWebsite/html/projectDetail.html?id=697","指南链接")</f>
        <v>指南链接</v>
      </c>
    </row>
    <row r="871" spans="1:8" ht="108">
      <c r="A871" s="12" t="s">
        <v>925</v>
      </c>
      <c r="B871" s="1" t="s">
        <v>12</v>
      </c>
      <c r="C871" s="4" t="s">
        <v>926</v>
      </c>
      <c r="D871" s="2">
        <v>10</v>
      </c>
      <c r="E871" s="1" t="s">
        <v>927</v>
      </c>
      <c r="F871" s="1" t="s">
        <v>928</v>
      </c>
      <c r="G871" s="1" t="s">
        <v>2540</v>
      </c>
      <c r="H871" s="1" t="str">
        <f>HYPERLINK("http://123.57.250.226/ProfessionalProjectWebsite/html/projectDetail.html?id=697","指南链接")</f>
        <v>指南链接</v>
      </c>
    </row>
    <row r="872" spans="1:8" ht="120">
      <c r="A872" s="13" t="s">
        <v>1688</v>
      </c>
      <c r="B872" s="1" t="s">
        <v>8</v>
      </c>
      <c r="C872" s="4" t="s">
        <v>1689</v>
      </c>
      <c r="D872" s="2">
        <v>4</v>
      </c>
      <c r="E872" s="1" t="s">
        <v>1690</v>
      </c>
      <c r="F872" s="1" t="s">
        <v>1691</v>
      </c>
      <c r="G872" s="1" t="s">
        <v>2540</v>
      </c>
      <c r="H872" s="1" t="str">
        <f>HYPERLINK("http://123.57.250.226/ProfessionalProjectWebsite/html/projectDetail.html?id=873","指南链接")</f>
        <v>指南链接</v>
      </c>
    </row>
    <row r="873" spans="1:8" ht="120">
      <c r="A873" s="11" t="s">
        <v>1688</v>
      </c>
      <c r="B873" s="1" t="s">
        <v>11</v>
      </c>
      <c r="C873" s="4" t="s">
        <v>1692</v>
      </c>
      <c r="D873" s="2">
        <v>8</v>
      </c>
      <c r="E873" s="1" t="s">
        <v>1690</v>
      </c>
      <c r="F873" s="1" t="s">
        <v>1691</v>
      </c>
      <c r="G873" s="1" t="s">
        <v>2540</v>
      </c>
      <c r="H873" s="1" t="str">
        <f>HYPERLINK("http://123.57.250.226/ProfessionalProjectWebsite/html/projectDetail.html?id=873","指南链接")</f>
        <v>指南链接</v>
      </c>
    </row>
    <row r="874" spans="1:8" ht="120">
      <c r="A874" s="11" t="s">
        <v>1688</v>
      </c>
      <c r="B874" s="1" t="s">
        <v>12</v>
      </c>
      <c r="C874" s="4" t="s">
        <v>1314</v>
      </c>
      <c r="D874" s="2">
        <v>2</v>
      </c>
      <c r="E874" s="1" t="s">
        <v>1690</v>
      </c>
      <c r="F874" s="1" t="s">
        <v>1691</v>
      </c>
      <c r="G874" s="1" t="s">
        <v>2540</v>
      </c>
      <c r="H874" s="1" t="str">
        <f>HYPERLINK("http://123.57.250.226/ProfessionalProjectWebsite/html/projectDetail.html?id=873","指南链接")</f>
        <v>指南链接</v>
      </c>
    </row>
    <row r="875" spans="1:8" ht="132">
      <c r="A875" s="12" t="s">
        <v>1688</v>
      </c>
      <c r="B875" s="1" t="s">
        <v>16</v>
      </c>
      <c r="C875" s="4" t="s">
        <v>1317</v>
      </c>
      <c r="D875" s="2">
        <v>6</v>
      </c>
      <c r="E875" s="1" t="s">
        <v>1690</v>
      </c>
      <c r="F875" s="1" t="s">
        <v>5</v>
      </c>
      <c r="G875" s="1" t="s">
        <v>1691</v>
      </c>
      <c r="H875" s="1" t="str">
        <f>HYPERLINK("http://123.57.250.226/ProfessionalProjectWebsite/html/projectDetail.html?id=873","指南链接")</f>
        <v>指南链接</v>
      </c>
    </row>
    <row r="876" spans="1:8" ht="48">
      <c r="A876" s="13" t="s">
        <v>1954</v>
      </c>
      <c r="B876" s="1" t="s">
        <v>8</v>
      </c>
      <c r="C876" s="4" t="s">
        <v>1955</v>
      </c>
      <c r="D876" s="2">
        <v>5</v>
      </c>
      <c r="E876" s="1" t="s">
        <v>1956</v>
      </c>
      <c r="F876" s="1" t="s">
        <v>1957</v>
      </c>
      <c r="G876" s="1" t="s">
        <v>2540</v>
      </c>
      <c r="H876" s="1" t="str">
        <f>HYPERLINK("http://123.57.250.226/ProfessionalProjectWebsite/html/projectDetail.html?id=935","指南链接")</f>
        <v>指南链接</v>
      </c>
    </row>
    <row r="877" spans="1:8" ht="60">
      <c r="A877" s="11" t="s">
        <v>1954</v>
      </c>
      <c r="B877" s="1" t="s">
        <v>11</v>
      </c>
      <c r="C877" s="4" t="s">
        <v>1958</v>
      </c>
      <c r="D877" s="2">
        <v>2</v>
      </c>
      <c r="E877" s="1" t="s">
        <v>1956</v>
      </c>
      <c r="F877" s="1" t="s">
        <v>1957</v>
      </c>
      <c r="G877" s="1" t="s">
        <v>2540</v>
      </c>
      <c r="H877" s="1" t="str">
        <f>HYPERLINK("http://123.57.250.226/ProfessionalProjectWebsite/html/projectDetail.html?id=935","指南链接")</f>
        <v>指南链接</v>
      </c>
    </row>
    <row r="878" spans="1:8" ht="72">
      <c r="A878" s="12" t="s">
        <v>1954</v>
      </c>
      <c r="B878" s="1" t="s">
        <v>12</v>
      </c>
      <c r="C878" s="4" t="s">
        <v>1959</v>
      </c>
      <c r="D878" s="2">
        <v>5</v>
      </c>
      <c r="E878" s="1" t="s">
        <v>1956</v>
      </c>
      <c r="F878" s="1" t="s">
        <v>1957</v>
      </c>
      <c r="G878" s="1" t="s">
        <v>2540</v>
      </c>
      <c r="H878" s="1" t="str">
        <f>HYPERLINK("http://123.57.250.226/ProfessionalProjectWebsite/html/projectDetail.html?id=935","指南链接")</f>
        <v>指南链接</v>
      </c>
    </row>
    <row r="879" spans="1:8" ht="132">
      <c r="A879" s="13" t="s">
        <v>1411</v>
      </c>
      <c r="B879" s="1" t="s">
        <v>8</v>
      </c>
      <c r="C879" s="4" t="s">
        <v>1412</v>
      </c>
      <c r="D879" s="2">
        <v>8</v>
      </c>
      <c r="E879" s="1" t="s">
        <v>814</v>
      </c>
      <c r="F879" s="1" t="s">
        <v>1413</v>
      </c>
      <c r="G879" s="1" t="s">
        <v>2540</v>
      </c>
      <c r="H879" s="1" t="str">
        <f>HYPERLINK("http://123.57.250.226/ProfessionalProjectWebsite/html/projectDetail.html?id=821","指南链接")</f>
        <v>指南链接</v>
      </c>
    </row>
    <row r="880" spans="1:8" ht="132">
      <c r="A880" s="12" t="s">
        <v>1411</v>
      </c>
      <c r="B880" s="1" t="s">
        <v>12</v>
      </c>
      <c r="C880" s="4" t="s">
        <v>2700</v>
      </c>
      <c r="D880" s="2">
        <v>72</v>
      </c>
      <c r="E880" s="1" t="s">
        <v>814</v>
      </c>
      <c r="F880" s="1" t="s">
        <v>1413</v>
      </c>
      <c r="G880" s="1" t="s">
        <v>2540</v>
      </c>
      <c r="H880" s="1" t="str">
        <f>HYPERLINK("http://123.57.250.226/ProfessionalProjectWebsite/html/projectDetail.html?id=821","指南链接")</f>
        <v>指南链接</v>
      </c>
    </row>
    <row r="881" spans="1:8" ht="96">
      <c r="A881" s="13" t="s">
        <v>767</v>
      </c>
      <c r="B881" s="1" t="s">
        <v>12</v>
      </c>
      <c r="C881" s="4" t="s">
        <v>2622</v>
      </c>
      <c r="D881" s="2">
        <v>5</v>
      </c>
      <c r="E881" s="1" t="s">
        <v>768</v>
      </c>
      <c r="F881" s="1" t="s">
        <v>106</v>
      </c>
      <c r="G881" s="1" t="s">
        <v>2540</v>
      </c>
      <c r="H881" s="1" t="str">
        <f>HYPERLINK("http://123.57.250.226/ProfessionalProjectWebsite/html/projectDetail.html?id=666","指南链接")</f>
        <v>指南链接</v>
      </c>
    </row>
    <row r="882" spans="1:8" ht="84">
      <c r="A882" s="12" t="s">
        <v>767</v>
      </c>
      <c r="B882" s="1" t="s">
        <v>14</v>
      </c>
      <c r="C882" s="4" t="s">
        <v>2623</v>
      </c>
      <c r="D882" s="2">
        <v>5</v>
      </c>
      <c r="E882" s="1" t="s">
        <v>769</v>
      </c>
      <c r="F882" s="1" t="s">
        <v>106</v>
      </c>
      <c r="G882" s="1" t="s">
        <v>2540</v>
      </c>
      <c r="H882" s="1" t="str">
        <f>HYPERLINK("http://123.57.250.226/ProfessionalProjectWebsite/html/projectDetail.html?id=666","指南链接")</f>
        <v>指南链接</v>
      </c>
    </row>
    <row r="883" spans="1:8" ht="120">
      <c r="A883" s="13" t="s">
        <v>1485</v>
      </c>
      <c r="B883" s="1" t="s">
        <v>6</v>
      </c>
      <c r="C883" s="4" t="s">
        <v>2624</v>
      </c>
      <c r="D883" s="2">
        <v>30</v>
      </c>
      <c r="E883" s="1" t="s">
        <v>1486</v>
      </c>
      <c r="F883" s="1" t="s">
        <v>1487</v>
      </c>
      <c r="G883" s="1" t="s">
        <v>2540</v>
      </c>
      <c r="H883" s="1" t="str">
        <f>HYPERLINK("http://123.57.250.226/ProfessionalProjectWebsite/html/projectDetail.html?id=839","指南链接")</f>
        <v>指南链接</v>
      </c>
    </row>
    <row r="884" spans="1:8" ht="120">
      <c r="A884" s="12" t="s">
        <v>1485</v>
      </c>
      <c r="B884" s="1" t="s">
        <v>12</v>
      </c>
      <c r="C884" s="4" t="s">
        <v>2625</v>
      </c>
      <c r="D884" s="2">
        <v>30</v>
      </c>
      <c r="E884" s="1" t="s">
        <v>1488</v>
      </c>
      <c r="F884" s="1" t="s">
        <v>1489</v>
      </c>
      <c r="G884" s="1" t="s">
        <v>2540</v>
      </c>
      <c r="H884" s="1" t="str">
        <f>HYPERLINK("http://123.57.250.226/ProfessionalProjectWebsite/html/projectDetail.html?id=839","指南链接")</f>
        <v>指南链接</v>
      </c>
    </row>
    <row r="885" spans="1:8" ht="120">
      <c r="A885" s="13" t="s">
        <v>257</v>
      </c>
      <c r="B885" s="1" t="s">
        <v>6</v>
      </c>
      <c r="C885" s="4" t="s">
        <v>258</v>
      </c>
      <c r="D885" s="2">
        <v>5</v>
      </c>
      <c r="E885" s="1" t="s">
        <v>259</v>
      </c>
      <c r="F885" s="1" t="s">
        <v>260</v>
      </c>
      <c r="G885" s="1" t="s">
        <v>2540</v>
      </c>
      <c r="H885" s="1" t="str">
        <f>HYPERLINK("http://123.57.250.226/ProfessionalProjectWebsite/html/projectDetail.html?id=580","指南链接")</f>
        <v>指南链接</v>
      </c>
    </row>
    <row r="886" spans="1:8" ht="132">
      <c r="A886" s="11" t="s">
        <v>257</v>
      </c>
      <c r="B886" s="1" t="s">
        <v>8</v>
      </c>
      <c r="C886" s="4" t="s">
        <v>261</v>
      </c>
      <c r="D886" s="2">
        <v>10</v>
      </c>
      <c r="E886" s="1" t="s">
        <v>262</v>
      </c>
      <c r="F886" s="1" t="s">
        <v>263</v>
      </c>
      <c r="G886" s="1" t="s">
        <v>2540</v>
      </c>
      <c r="H886" s="1" t="str">
        <f>HYPERLINK("http://123.57.250.226/ProfessionalProjectWebsite/html/projectDetail.html?id=580","指南链接")</f>
        <v>指南链接</v>
      </c>
    </row>
    <row r="887" spans="1:8" ht="132">
      <c r="A887" s="11" t="s">
        <v>257</v>
      </c>
      <c r="B887" s="1" t="s">
        <v>11</v>
      </c>
      <c r="C887" s="4" t="s">
        <v>264</v>
      </c>
      <c r="D887" s="2">
        <v>30</v>
      </c>
      <c r="E887" s="1" t="s">
        <v>262</v>
      </c>
      <c r="F887" s="1" t="s">
        <v>265</v>
      </c>
      <c r="G887" s="1" t="s">
        <v>2540</v>
      </c>
      <c r="H887" s="1" t="str">
        <f>HYPERLINK("http://123.57.250.226/ProfessionalProjectWebsite/html/projectDetail.html?id=580","指南链接")</f>
        <v>指南链接</v>
      </c>
    </row>
    <row r="888" spans="1:8" ht="132">
      <c r="A888" s="11" t="s">
        <v>257</v>
      </c>
      <c r="B888" s="1" t="s">
        <v>12</v>
      </c>
      <c r="C888" s="4" t="s">
        <v>266</v>
      </c>
      <c r="D888" s="2">
        <v>5</v>
      </c>
      <c r="E888" s="1" t="s">
        <v>267</v>
      </c>
      <c r="F888" s="1" t="s">
        <v>268</v>
      </c>
      <c r="G888" s="1" t="s">
        <v>2540</v>
      </c>
      <c r="H888" s="1" t="str">
        <f>HYPERLINK("http://123.57.250.226/ProfessionalProjectWebsite/html/projectDetail.html?id=580","指南链接")</f>
        <v>指南链接</v>
      </c>
    </row>
    <row r="889" spans="1:8" ht="132">
      <c r="A889" s="12" t="s">
        <v>257</v>
      </c>
      <c r="B889" s="1" t="s">
        <v>14</v>
      </c>
      <c r="C889" s="4" t="s">
        <v>269</v>
      </c>
      <c r="D889" s="2">
        <v>2</v>
      </c>
      <c r="E889" s="1" t="s">
        <v>267</v>
      </c>
      <c r="F889" s="1" t="s">
        <v>268</v>
      </c>
      <c r="G889" s="1" t="s">
        <v>2540</v>
      </c>
      <c r="H889" s="1" t="str">
        <f>HYPERLINK("http://123.57.250.226/ProfessionalProjectWebsite/html/projectDetail.html?id=580","指南链接")</f>
        <v>指南链接</v>
      </c>
    </row>
    <row r="890" spans="1:8" ht="96">
      <c r="A890" s="13" t="s">
        <v>219</v>
      </c>
      <c r="B890" s="1" t="s">
        <v>11</v>
      </c>
      <c r="C890" s="4" t="s">
        <v>220</v>
      </c>
      <c r="D890" s="2">
        <v>30</v>
      </c>
      <c r="E890" s="1" t="s">
        <v>221</v>
      </c>
      <c r="F890" s="1" t="s">
        <v>222</v>
      </c>
      <c r="G890" s="1" t="s">
        <v>2540</v>
      </c>
      <c r="H890" s="1" t="str">
        <f>HYPERLINK("http://123.57.250.226/ProfessionalProjectWebsite/html/projectDetail.html?id=572","指南链接")</f>
        <v>指南链接</v>
      </c>
    </row>
    <row r="891" spans="1:8" ht="84">
      <c r="A891" s="12" t="s">
        <v>219</v>
      </c>
      <c r="B891" s="1" t="s">
        <v>16</v>
      </c>
      <c r="C891" s="4" t="s">
        <v>223</v>
      </c>
      <c r="D891" s="2">
        <v>20</v>
      </c>
      <c r="E891" s="1" t="s">
        <v>224</v>
      </c>
      <c r="F891" s="1" t="s">
        <v>5</v>
      </c>
      <c r="G891" s="1" t="s">
        <v>222</v>
      </c>
      <c r="H891" s="1" t="str">
        <f>HYPERLINK("http://123.57.250.226/ProfessionalProjectWebsite/html/projectDetail.html?id=572","指南链接")</f>
        <v>指南链接</v>
      </c>
    </row>
    <row r="892" spans="1:8" ht="48">
      <c r="A892" s="13" t="s">
        <v>339</v>
      </c>
      <c r="B892" s="1" t="s">
        <v>6</v>
      </c>
      <c r="C892" s="4" t="s">
        <v>340</v>
      </c>
      <c r="D892" s="2">
        <v>2</v>
      </c>
      <c r="E892" s="1" t="s">
        <v>341</v>
      </c>
      <c r="F892" s="1" t="s">
        <v>342</v>
      </c>
      <c r="G892" s="1" t="s">
        <v>2540</v>
      </c>
      <c r="H892" s="1" t="str">
        <f>HYPERLINK("http://123.57.250.226/ProfessionalProjectWebsite/html/projectDetail.html?id=594","指南链接")</f>
        <v>指南链接</v>
      </c>
    </row>
    <row r="893" spans="1:8" ht="84">
      <c r="A893" s="11" t="s">
        <v>339</v>
      </c>
      <c r="B893" s="1" t="s">
        <v>8</v>
      </c>
      <c r="C893" s="4" t="s">
        <v>343</v>
      </c>
      <c r="D893" s="2">
        <v>4</v>
      </c>
      <c r="E893" s="1" t="s">
        <v>344</v>
      </c>
      <c r="F893" s="1" t="s">
        <v>345</v>
      </c>
      <c r="G893" s="1" t="s">
        <v>2540</v>
      </c>
      <c r="H893" s="1" t="str">
        <f>HYPERLINK("http://123.57.250.226/ProfessionalProjectWebsite/html/projectDetail.html?id=594","指南链接")</f>
        <v>指南链接</v>
      </c>
    </row>
    <row r="894" spans="1:8" ht="84">
      <c r="A894" s="11" t="s">
        <v>339</v>
      </c>
      <c r="B894" s="1" t="s">
        <v>11</v>
      </c>
      <c r="C894" s="4" t="s">
        <v>346</v>
      </c>
      <c r="D894" s="2">
        <v>3</v>
      </c>
      <c r="E894" s="1" t="s">
        <v>344</v>
      </c>
      <c r="F894" s="1" t="s">
        <v>345</v>
      </c>
      <c r="G894" s="1" t="s">
        <v>2540</v>
      </c>
      <c r="H894" s="1" t="str">
        <f>HYPERLINK("http://123.57.250.226/ProfessionalProjectWebsite/html/projectDetail.html?id=594","指南链接")</f>
        <v>指南链接</v>
      </c>
    </row>
    <row r="895" spans="1:8" ht="96">
      <c r="A895" s="12" t="s">
        <v>339</v>
      </c>
      <c r="B895" s="1" t="s">
        <v>12</v>
      </c>
      <c r="C895" s="4" t="s">
        <v>347</v>
      </c>
      <c r="D895" s="2">
        <v>5</v>
      </c>
      <c r="E895" s="1" t="s">
        <v>348</v>
      </c>
      <c r="F895" s="1" t="s">
        <v>345</v>
      </c>
      <c r="G895" s="1" t="s">
        <v>2540</v>
      </c>
      <c r="H895" s="1" t="str">
        <f>HYPERLINK("http://123.57.250.226/ProfessionalProjectWebsite/html/projectDetail.html?id=594","指南链接")</f>
        <v>指南链接</v>
      </c>
    </row>
    <row r="896" spans="1:8" ht="84">
      <c r="A896" s="13" t="s">
        <v>1569</v>
      </c>
      <c r="B896" s="1" t="s">
        <v>6</v>
      </c>
      <c r="C896" s="4" t="s">
        <v>1570</v>
      </c>
      <c r="D896" s="2">
        <v>10</v>
      </c>
      <c r="E896" s="1" t="s">
        <v>1571</v>
      </c>
      <c r="F896" s="1" t="s">
        <v>1572</v>
      </c>
      <c r="G896" s="1" t="s">
        <v>2540</v>
      </c>
      <c r="H896" s="1" t="str">
        <f>HYPERLINK("http://123.57.250.226/ProfessionalProjectWebsite/html/projectDetail.html?id=852","指南链接")</f>
        <v>指南链接</v>
      </c>
    </row>
    <row r="897" spans="1:8" ht="48">
      <c r="A897" s="11" t="s">
        <v>1569</v>
      </c>
      <c r="B897" s="1" t="s">
        <v>8</v>
      </c>
      <c r="C897" s="4" t="s">
        <v>1573</v>
      </c>
      <c r="D897" s="2">
        <v>10</v>
      </c>
      <c r="E897" s="1" t="s">
        <v>1571</v>
      </c>
      <c r="F897" s="1" t="s">
        <v>1572</v>
      </c>
      <c r="G897" s="1" t="s">
        <v>2540</v>
      </c>
      <c r="H897" s="1" t="str">
        <f>HYPERLINK("http://123.57.250.226/ProfessionalProjectWebsite/html/projectDetail.html?id=852","指南链接")</f>
        <v>指南链接</v>
      </c>
    </row>
    <row r="898" spans="1:8" ht="60">
      <c r="A898" s="12" t="s">
        <v>1569</v>
      </c>
      <c r="B898" s="1" t="s">
        <v>12</v>
      </c>
      <c r="C898" s="4" t="s">
        <v>1574</v>
      </c>
      <c r="D898" s="2">
        <v>5</v>
      </c>
      <c r="E898" s="1" t="s">
        <v>1571</v>
      </c>
      <c r="F898" s="1" t="s">
        <v>1572</v>
      </c>
      <c r="G898" s="1" t="s">
        <v>2540</v>
      </c>
      <c r="H898" s="1" t="str">
        <f>HYPERLINK("http://123.57.250.226/ProfessionalProjectWebsite/html/projectDetail.html?id=852","指南链接")</f>
        <v>指南链接</v>
      </c>
    </row>
    <row r="899" spans="1:8" ht="84">
      <c r="A899" s="13" t="s">
        <v>1396</v>
      </c>
      <c r="B899" s="1" t="s">
        <v>12</v>
      </c>
      <c r="C899" s="4" t="s">
        <v>1400</v>
      </c>
      <c r="D899" s="2">
        <v>10</v>
      </c>
      <c r="E899" s="1" t="s">
        <v>1401</v>
      </c>
      <c r="F899" s="1" t="s">
        <v>1401</v>
      </c>
      <c r="G899" s="1" t="s">
        <v>1401</v>
      </c>
      <c r="H899" s="1" t="str">
        <f>HYPERLINK("http://123.57.250.226/ProfessionalProjectWebsite/html/projectDetail.html?id=815","指南链接")</f>
        <v>指南链接</v>
      </c>
    </row>
    <row r="900" spans="1:8" ht="96">
      <c r="A900" s="12" t="s">
        <v>1396</v>
      </c>
      <c r="B900" s="1" t="s">
        <v>16</v>
      </c>
      <c r="C900" s="4" t="s">
        <v>1397</v>
      </c>
      <c r="D900" s="2">
        <v>10</v>
      </c>
      <c r="E900" s="1" t="s">
        <v>1398</v>
      </c>
      <c r="F900" s="1" t="s">
        <v>1399</v>
      </c>
      <c r="G900" s="1" t="s">
        <v>1399</v>
      </c>
      <c r="H900" s="1" t="str">
        <f>HYPERLINK("http://123.57.250.226/ProfessionalProjectWebsite/html/projectDetail.html?id=815","指南链接")</f>
        <v>指南链接</v>
      </c>
    </row>
    <row r="901" spans="1:8" ht="60">
      <c r="A901" s="13" t="s">
        <v>457</v>
      </c>
      <c r="B901" s="1" t="s">
        <v>8</v>
      </c>
      <c r="C901" s="4" t="s">
        <v>458</v>
      </c>
      <c r="D901" s="2">
        <v>20</v>
      </c>
      <c r="E901" s="1" t="s">
        <v>459</v>
      </c>
      <c r="F901" s="1" t="s">
        <v>460</v>
      </c>
      <c r="G901" s="1" t="s">
        <v>2540</v>
      </c>
      <c r="H901" s="1" t="str">
        <f>HYPERLINK("http://123.57.250.226/ProfessionalProjectWebsite/html/projectDetail.html?id=609","指南链接")</f>
        <v>指南链接</v>
      </c>
    </row>
    <row r="902" spans="1:8" ht="60">
      <c r="A902" s="11" t="s">
        <v>457</v>
      </c>
      <c r="B902" s="1" t="s">
        <v>11</v>
      </c>
      <c r="C902" s="4" t="s">
        <v>461</v>
      </c>
      <c r="D902" s="2">
        <v>20</v>
      </c>
      <c r="E902" s="1" t="s">
        <v>459</v>
      </c>
      <c r="F902" s="1" t="s">
        <v>460</v>
      </c>
      <c r="G902" s="1" t="s">
        <v>2540</v>
      </c>
      <c r="H902" s="1" t="str">
        <f>HYPERLINK("http://123.57.250.226/ProfessionalProjectWebsite/html/projectDetail.html?id=609","指南链接")</f>
        <v>指南链接</v>
      </c>
    </row>
    <row r="903" spans="1:8" ht="60">
      <c r="A903" s="12" t="s">
        <v>457</v>
      </c>
      <c r="B903" s="1" t="s">
        <v>12</v>
      </c>
      <c r="C903" s="4" t="s">
        <v>462</v>
      </c>
      <c r="D903" s="2">
        <v>20</v>
      </c>
      <c r="E903" s="1" t="s">
        <v>459</v>
      </c>
      <c r="F903" s="1" t="s">
        <v>460</v>
      </c>
      <c r="G903" s="1" t="s">
        <v>2540</v>
      </c>
      <c r="H903" s="1" t="str">
        <f>HYPERLINK("http://123.57.250.226/ProfessionalProjectWebsite/html/projectDetail.html?id=609","指南链接")</f>
        <v>指南链接</v>
      </c>
    </row>
    <row r="904" spans="1:8" ht="72">
      <c r="A904" s="13" t="s">
        <v>858</v>
      </c>
      <c r="B904" s="1" t="s">
        <v>8</v>
      </c>
      <c r="C904" s="4" t="s">
        <v>859</v>
      </c>
      <c r="D904" s="2">
        <v>10</v>
      </c>
      <c r="E904" s="1" t="s">
        <v>860</v>
      </c>
      <c r="F904" s="1" t="s">
        <v>860</v>
      </c>
      <c r="G904" s="1" t="s">
        <v>2540</v>
      </c>
      <c r="H904" s="1" t="str">
        <f>HYPERLINK("http://123.57.250.226/ProfessionalProjectWebsite/html/projectDetail.html?id=688","指南链接")</f>
        <v>指南链接</v>
      </c>
    </row>
    <row r="905" spans="1:8" ht="72">
      <c r="A905" s="12" t="s">
        <v>858</v>
      </c>
      <c r="B905" s="1" t="s">
        <v>12</v>
      </c>
      <c r="C905" s="4" t="s">
        <v>861</v>
      </c>
      <c r="D905" s="2">
        <v>10</v>
      </c>
      <c r="E905" s="1" t="s">
        <v>860</v>
      </c>
      <c r="F905" s="1" t="s">
        <v>860</v>
      </c>
      <c r="G905" s="1" t="s">
        <v>2540</v>
      </c>
      <c r="H905" s="1" t="str">
        <f>HYPERLINK("http://123.57.250.226/ProfessionalProjectWebsite/html/projectDetail.html?id=688","指南链接")</f>
        <v>指南链接</v>
      </c>
    </row>
    <row r="906" spans="1:8" ht="144">
      <c r="A906" s="13" t="s">
        <v>2040</v>
      </c>
      <c r="B906" s="1" t="s">
        <v>6</v>
      </c>
      <c r="C906" s="4" t="s">
        <v>2041</v>
      </c>
      <c r="D906" s="2">
        <v>5</v>
      </c>
      <c r="E906" s="1" t="s">
        <v>2042</v>
      </c>
      <c r="F906" s="1" t="s">
        <v>2043</v>
      </c>
      <c r="G906" s="1" t="s">
        <v>2043</v>
      </c>
      <c r="H906" s="1" t="str">
        <f aca="true" t="shared" si="26" ref="H906:H911">HYPERLINK("http://123.57.250.226/ProfessionalProjectWebsite/html/projectDetail.html?id=951","指南链接")</f>
        <v>指南链接</v>
      </c>
    </row>
    <row r="907" spans="1:8" ht="144">
      <c r="A907" s="11" t="s">
        <v>2040</v>
      </c>
      <c r="B907" s="1" t="s">
        <v>8</v>
      </c>
      <c r="C907" s="4" t="s">
        <v>2044</v>
      </c>
      <c r="D907" s="2">
        <v>5</v>
      </c>
      <c r="E907" s="1" t="s">
        <v>2042</v>
      </c>
      <c r="F907" s="1" t="s">
        <v>2043</v>
      </c>
      <c r="G907" s="1" t="s">
        <v>2043</v>
      </c>
      <c r="H907" s="1" t="str">
        <f t="shared" si="26"/>
        <v>指南链接</v>
      </c>
    </row>
    <row r="908" spans="1:8" ht="120">
      <c r="A908" s="11" t="s">
        <v>2040</v>
      </c>
      <c r="B908" s="1" t="s">
        <v>11</v>
      </c>
      <c r="C908" s="4" t="s">
        <v>2045</v>
      </c>
      <c r="D908" s="2">
        <v>5</v>
      </c>
      <c r="E908" s="1" t="s">
        <v>2042</v>
      </c>
      <c r="F908" s="1" t="s">
        <v>2043</v>
      </c>
      <c r="G908" s="1" t="s">
        <v>2540</v>
      </c>
      <c r="H908" s="1" t="str">
        <f t="shared" si="26"/>
        <v>指南链接</v>
      </c>
    </row>
    <row r="909" spans="1:8" ht="144">
      <c r="A909" s="11" t="s">
        <v>2040</v>
      </c>
      <c r="B909" s="1" t="s">
        <v>12</v>
      </c>
      <c r="C909" s="4" t="s">
        <v>2046</v>
      </c>
      <c r="D909" s="2">
        <v>5</v>
      </c>
      <c r="E909" s="1" t="s">
        <v>2042</v>
      </c>
      <c r="F909" s="1" t="s">
        <v>2043</v>
      </c>
      <c r="G909" s="1" t="s">
        <v>2043</v>
      </c>
      <c r="H909" s="1" t="str">
        <f t="shared" si="26"/>
        <v>指南链接</v>
      </c>
    </row>
    <row r="910" spans="1:8" ht="144">
      <c r="A910" s="11" t="s">
        <v>2040</v>
      </c>
      <c r="B910" s="1" t="s">
        <v>14</v>
      </c>
      <c r="C910" s="4" t="s">
        <v>2047</v>
      </c>
      <c r="D910" s="2">
        <v>5</v>
      </c>
      <c r="E910" s="1" t="s">
        <v>2048</v>
      </c>
      <c r="F910" s="1" t="s">
        <v>2043</v>
      </c>
      <c r="G910" s="1" t="s">
        <v>2043</v>
      </c>
      <c r="H910" s="1" t="str">
        <f t="shared" si="26"/>
        <v>指南链接</v>
      </c>
    </row>
    <row r="911" spans="1:8" ht="144">
      <c r="A911" s="12" t="s">
        <v>2040</v>
      </c>
      <c r="B911" s="1" t="s">
        <v>16</v>
      </c>
      <c r="C911" s="4" t="s">
        <v>2049</v>
      </c>
      <c r="D911" s="2">
        <v>5</v>
      </c>
      <c r="E911" s="1" t="s">
        <v>2048</v>
      </c>
      <c r="F911" s="1" t="s">
        <v>2043</v>
      </c>
      <c r="G911" s="1" t="s">
        <v>2043</v>
      </c>
      <c r="H911" s="1" t="str">
        <f t="shared" si="26"/>
        <v>指南链接</v>
      </c>
    </row>
    <row r="912" spans="1:8" ht="72">
      <c r="A912" s="13" t="s">
        <v>2120</v>
      </c>
      <c r="B912" s="1" t="s">
        <v>8</v>
      </c>
      <c r="C912" s="4" t="s">
        <v>2121</v>
      </c>
      <c r="D912" s="2">
        <v>20</v>
      </c>
      <c r="E912" s="1" t="s">
        <v>2122</v>
      </c>
      <c r="F912" s="1" t="s">
        <v>2123</v>
      </c>
      <c r="G912" s="1" t="s">
        <v>2540</v>
      </c>
      <c r="H912" s="1" t="str">
        <f>HYPERLINK("http://123.57.250.226/ProfessionalProjectWebsite/html/projectDetail.html?id=974","指南链接")</f>
        <v>指南链接</v>
      </c>
    </row>
    <row r="913" spans="1:8" ht="84">
      <c r="A913" s="11" t="s">
        <v>2120</v>
      </c>
      <c r="B913" s="1" t="s">
        <v>11</v>
      </c>
      <c r="C913" s="4" t="s">
        <v>2124</v>
      </c>
      <c r="D913" s="2">
        <v>4</v>
      </c>
      <c r="E913" s="1" t="s">
        <v>2125</v>
      </c>
      <c r="F913" s="1" t="s">
        <v>2123</v>
      </c>
      <c r="G913" s="1" t="s">
        <v>2540</v>
      </c>
      <c r="H913" s="1" t="str">
        <f>HYPERLINK("http://123.57.250.226/ProfessionalProjectWebsite/html/projectDetail.html?id=974","指南链接")</f>
        <v>指南链接</v>
      </c>
    </row>
    <row r="914" spans="1:8" ht="72">
      <c r="A914" s="11" t="s">
        <v>2120</v>
      </c>
      <c r="B914" s="1" t="s">
        <v>12</v>
      </c>
      <c r="C914" s="4" t="s">
        <v>2126</v>
      </c>
      <c r="D914" s="2">
        <v>20</v>
      </c>
      <c r="E914" s="1" t="s">
        <v>2122</v>
      </c>
      <c r="F914" s="1" t="s">
        <v>2123</v>
      </c>
      <c r="G914" s="1" t="s">
        <v>2540</v>
      </c>
      <c r="H914" s="1" t="str">
        <f>HYPERLINK("http://123.57.250.226/ProfessionalProjectWebsite/html/projectDetail.html?id=974","指南链接")</f>
        <v>指南链接</v>
      </c>
    </row>
    <row r="915" spans="1:8" ht="72">
      <c r="A915" s="12" t="s">
        <v>2120</v>
      </c>
      <c r="B915" s="1" t="s">
        <v>14</v>
      </c>
      <c r="C915" s="4" t="s">
        <v>2127</v>
      </c>
      <c r="D915" s="2">
        <v>20</v>
      </c>
      <c r="E915" s="1" t="s">
        <v>2122</v>
      </c>
      <c r="F915" s="1" t="s">
        <v>2123</v>
      </c>
      <c r="G915" s="1" t="s">
        <v>2540</v>
      </c>
      <c r="H915" s="1" t="str">
        <f>HYPERLINK("http://123.57.250.226/ProfessionalProjectWebsite/html/projectDetail.html?id=974","指南链接")</f>
        <v>指南链接</v>
      </c>
    </row>
    <row r="916" spans="1:8" ht="60">
      <c r="A916" s="13" t="s">
        <v>1255</v>
      </c>
      <c r="B916" s="1" t="s">
        <v>6</v>
      </c>
      <c r="C916" s="4" t="s">
        <v>1260</v>
      </c>
      <c r="D916" s="2">
        <v>5</v>
      </c>
      <c r="E916" s="1" t="s">
        <v>1261</v>
      </c>
      <c r="F916" s="1" t="s">
        <v>1262</v>
      </c>
      <c r="G916" s="1" t="s">
        <v>2540</v>
      </c>
      <c r="H916" s="1" t="str">
        <f aca="true" t="shared" si="27" ref="H916:H921">HYPERLINK("http://123.57.250.226/ProfessionalProjectWebsite/html/projectDetail.html?id=790","指南链接")</f>
        <v>指南链接</v>
      </c>
    </row>
    <row r="917" spans="1:8" ht="84">
      <c r="A917" s="11" t="s">
        <v>1255</v>
      </c>
      <c r="B917" s="1" t="s">
        <v>8</v>
      </c>
      <c r="C917" s="4" t="s">
        <v>1256</v>
      </c>
      <c r="D917" s="2">
        <v>6</v>
      </c>
      <c r="E917" s="1" t="s">
        <v>1257</v>
      </c>
      <c r="F917" s="1" t="s">
        <v>1258</v>
      </c>
      <c r="G917" s="1" t="s">
        <v>2540</v>
      </c>
      <c r="H917" s="1" t="str">
        <f t="shared" si="27"/>
        <v>指南链接</v>
      </c>
    </row>
    <row r="918" spans="1:8" ht="60">
      <c r="A918" s="11" t="s">
        <v>1255</v>
      </c>
      <c r="B918" s="1" t="s">
        <v>11</v>
      </c>
      <c r="C918" s="4" t="s">
        <v>1259</v>
      </c>
      <c r="D918" s="2">
        <v>6</v>
      </c>
      <c r="E918" s="1" t="s">
        <v>1257</v>
      </c>
      <c r="F918" s="1" t="s">
        <v>1258</v>
      </c>
      <c r="G918" s="1" t="s">
        <v>2540</v>
      </c>
      <c r="H918" s="1" t="str">
        <f t="shared" si="27"/>
        <v>指南链接</v>
      </c>
    </row>
    <row r="919" spans="1:8" ht="72">
      <c r="A919" s="11" t="s">
        <v>1255</v>
      </c>
      <c r="B919" s="1" t="s">
        <v>12</v>
      </c>
      <c r="C919" s="4" t="s">
        <v>2626</v>
      </c>
      <c r="D919" s="2">
        <v>11</v>
      </c>
      <c r="E919" s="1" t="s">
        <v>1257</v>
      </c>
      <c r="F919" s="1" t="s">
        <v>1258</v>
      </c>
      <c r="G919" s="1" t="s">
        <v>2540</v>
      </c>
      <c r="H919" s="1" t="str">
        <f t="shared" si="27"/>
        <v>指南链接</v>
      </c>
    </row>
    <row r="920" spans="1:8" ht="72">
      <c r="A920" s="11" t="s">
        <v>1255</v>
      </c>
      <c r="B920" s="1" t="s">
        <v>14</v>
      </c>
      <c r="C920" s="4" t="s">
        <v>1263</v>
      </c>
      <c r="D920" s="2">
        <v>3</v>
      </c>
      <c r="E920" s="1" t="s">
        <v>1257</v>
      </c>
      <c r="F920" s="1" t="s">
        <v>1258</v>
      </c>
      <c r="G920" s="1" t="s">
        <v>2540</v>
      </c>
      <c r="H920" s="1" t="str">
        <f t="shared" si="27"/>
        <v>指南链接</v>
      </c>
    </row>
    <row r="921" spans="1:8" ht="48">
      <c r="A921" s="12" t="s">
        <v>1255</v>
      </c>
      <c r="B921" s="1" t="s">
        <v>16</v>
      </c>
      <c r="C921" s="4" t="s">
        <v>1264</v>
      </c>
      <c r="D921" s="2">
        <v>3</v>
      </c>
      <c r="E921" s="1" t="s">
        <v>1265</v>
      </c>
      <c r="F921" s="1" t="s">
        <v>1266</v>
      </c>
      <c r="G921" s="1" t="s">
        <v>1266</v>
      </c>
      <c r="H921" s="1" t="str">
        <f t="shared" si="27"/>
        <v>指南链接</v>
      </c>
    </row>
    <row r="922" spans="1:8" ht="96">
      <c r="A922" s="13" t="s">
        <v>2468</v>
      </c>
      <c r="B922" s="1" t="s">
        <v>11</v>
      </c>
      <c r="C922" s="4" t="s">
        <v>2469</v>
      </c>
      <c r="D922" s="2">
        <v>6</v>
      </c>
      <c r="E922" s="1" t="s">
        <v>2470</v>
      </c>
      <c r="F922" s="1" t="s">
        <v>2470</v>
      </c>
      <c r="G922" s="1" t="s">
        <v>2540</v>
      </c>
      <c r="H922" s="1" t="str">
        <f>HYPERLINK("http://123.57.250.226/ProfessionalProjectWebsite/html/projectDetail.html?id=1048","指南链接")</f>
        <v>指南链接</v>
      </c>
    </row>
    <row r="923" spans="1:8" ht="84">
      <c r="A923" s="12" t="s">
        <v>2468</v>
      </c>
      <c r="B923" s="1" t="s">
        <v>12</v>
      </c>
      <c r="C923" s="4" t="s">
        <v>2471</v>
      </c>
      <c r="D923" s="2">
        <v>6</v>
      </c>
      <c r="E923" s="1" t="s">
        <v>2472</v>
      </c>
      <c r="F923" s="1" t="s">
        <v>2472</v>
      </c>
      <c r="G923" s="1" t="s">
        <v>2540</v>
      </c>
      <c r="H923" s="1" t="str">
        <f>HYPERLINK("http://123.57.250.226/ProfessionalProjectWebsite/html/projectDetail.html?id=1048","指南链接")</f>
        <v>指南链接</v>
      </c>
    </row>
    <row r="924" spans="1:8" ht="120">
      <c r="A924" s="13" t="s">
        <v>903</v>
      </c>
      <c r="B924" s="1" t="s">
        <v>8</v>
      </c>
      <c r="C924" s="4" t="s">
        <v>904</v>
      </c>
      <c r="D924" s="2">
        <v>5</v>
      </c>
      <c r="E924" s="1" t="s">
        <v>905</v>
      </c>
      <c r="F924" s="1" t="s">
        <v>905</v>
      </c>
      <c r="G924" s="1" t="s">
        <v>2540</v>
      </c>
      <c r="H924" s="1" t="str">
        <f>HYPERLINK("http://123.57.250.226/ProfessionalProjectWebsite/html/projectDetail.html?id=694","指南链接")</f>
        <v>指南链接</v>
      </c>
    </row>
    <row r="925" spans="1:8" ht="120">
      <c r="A925" s="11" t="s">
        <v>903</v>
      </c>
      <c r="B925" s="1" t="s">
        <v>12</v>
      </c>
      <c r="C925" s="4" t="s">
        <v>906</v>
      </c>
      <c r="D925" s="2">
        <v>10</v>
      </c>
      <c r="E925" s="1" t="s">
        <v>907</v>
      </c>
      <c r="F925" s="1" t="s">
        <v>908</v>
      </c>
      <c r="G925" s="1" t="s">
        <v>2540</v>
      </c>
      <c r="H925" s="1" t="str">
        <f>HYPERLINK("http://123.57.250.226/ProfessionalProjectWebsite/html/projectDetail.html?id=694","指南链接")</f>
        <v>指南链接</v>
      </c>
    </row>
    <row r="926" spans="1:8" ht="120">
      <c r="A926" s="12" t="s">
        <v>903</v>
      </c>
      <c r="B926" s="1" t="s">
        <v>14</v>
      </c>
      <c r="C926" s="4" t="s">
        <v>909</v>
      </c>
      <c r="D926" s="2">
        <v>5</v>
      </c>
      <c r="E926" s="1" t="s">
        <v>907</v>
      </c>
      <c r="F926" s="1" t="s">
        <v>908</v>
      </c>
      <c r="G926" s="1" t="s">
        <v>2540</v>
      </c>
      <c r="H926" s="1" t="str">
        <f>HYPERLINK("http://123.57.250.226/ProfessionalProjectWebsite/html/projectDetail.html?id=694","指南链接")</f>
        <v>指南链接</v>
      </c>
    </row>
    <row r="927" spans="1:8" ht="108">
      <c r="A927" s="13" t="s">
        <v>1238</v>
      </c>
      <c r="B927" s="1" t="s">
        <v>8</v>
      </c>
      <c r="C927" s="4" t="s">
        <v>1239</v>
      </c>
      <c r="D927" s="2">
        <v>8</v>
      </c>
      <c r="E927" s="1" t="s">
        <v>1240</v>
      </c>
      <c r="F927" s="1" t="s">
        <v>1240</v>
      </c>
      <c r="G927" s="1" t="s">
        <v>2540</v>
      </c>
      <c r="H927" s="1" t="str">
        <f>HYPERLINK("http://123.57.250.226/ProfessionalProjectWebsite/html/projectDetail.html?id=788","指南链接")</f>
        <v>指南链接</v>
      </c>
    </row>
    <row r="928" spans="1:8" ht="108">
      <c r="A928" s="11" t="s">
        <v>1238</v>
      </c>
      <c r="B928" s="1" t="s">
        <v>12</v>
      </c>
      <c r="C928" s="4" t="s">
        <v>1241</v>
      </c>
      <c r="D928" s="2">
        <v>6</v>
      </c>
      <c r="E928" s="1" t="s">
        <v>1240</v>
      </c>
      <c r="F928" s="1" t="s">
        <v>1240</v>
      </c>
      <c r="G928" s="1" t="s">
        <v>2540</v>
      </c>
      <c r="H928" s="1" t="str">
        <f>HYPERLINK("http://123.57.250.226/ProfessionalProjectWebsite/html/projectDetail.html?id=788","指南链接")</f>
        <v>指南链接</v>
      </c>
    </row>
    <row r="929" spans="1:8" ht="132">
      <c r="A929" s="12" t="s">
        <v>1238</v>
      </c>
      <c r="B929" s="1" t="s">
        <v>16</v>
      </c>
      <c r="C929" s="4" t="s">
        <v>1242</v>
      </c>
      <c r="D929" s="2">
        <v>6</v>
      </c>
      <c r="E929" s="1" t="s">
        <v>1240</v>
      </c>
      <c r="F929" s="1" t="s">
        <v>1240</v>
      </c>
      <c r="G929" s="1" t="s">
        <v>1240</v>
      </c>
      <c r="H929" s="1" t="str">
        <f>HYPERLINK("http://123.57.250.226/ProfessionalProjectWebsite/html/projectDetail.html?id=788","指南链接")</f>
        <v>指南链接</v>
      </c>
    </row>
    <row r="930" spans="1:8" ht="96">
      <c r="A930" s="13" t="s">
        <v>1463</v>
      </c>
      <c r="B930" s="1" t="s">
        <v>6</v>
      </c>
      <c r="C930" s="4" t="s">
        <v>1464</v>
      </c>
      <c r="D930" s="2">
        <v>5</v>
      </c>
      <c r="E930" s="1" t="s">
        <v>1465</v>
      </c>
      <c r="F930" s="1" t="s">
        <v>1466</v>
      </c>
      <c r="G930" s="1" t="s">
        <v>2540</v>
      </c>
      <c r="H930" s="1" t="str">
        <f>HYPERLINK("http://123.57.250.226/ProfessionalProjectWebsite/html/projectDetail.html?id=836","指南链接")</f>
        <v>指南链接</v>
      </c>
    </row>
    <row r="931" spans="1:8" ht="96">
      <c r="A931" s="11" t="s">
        <v>1463</v>
      </c>
      <c r="B931" s="1" t="s">
        <v>11</v>
      </c>
      <c r="C931" s="4" t="s">
        <v>1467</v>
      </c>
      <c r="D931" s="2">
        <v>20</v>
      </c>
      <c r="E931" s="1" t="s">
        <v>1468</v>
      </c>
      <c r="F931" s="1" t="s">
        <v>1465</v>
      </c>
      <c r="G931" s="1" t="s">
        <v>2540</v>
      </c>
      <c r="H931" s="1" t="str">
        <f>HYPERLINK("http://123.57.250.226/ProfessionalProjectWebsite/html/projectDetail.html?id=836","指南链接")</f>
        <v>指南链接</v>
      </c>
    </row>
    <row r="932" spans="1:8" ht="72">
      <c r="A932" s="12" t="s">
        <v>1463</v>
      </c>
      <c r="B932" s="1" t="s">
        <v>14</v>
      </c>
      <c r="C932" s="4" t="s">
        <v>1469</v>
      </c>
      <c r="D932" s="2">
        <v>10</v>
      </c>
      <c r="E932" s="1" t="s">
        <v>1470</v>
      </c>
      <c r="F932" s="1" t="s">
        <v>1470</v>
      </c>
      <c r="G932" s="1" t="s">
        <v>2540</v>
      </c>
      <c r="H932" s="1" t="str">
        <f>HYPERLINK("http://123.57.250.226/ProfessionalProjectWebsite/html/projectDetail.html?id=836","指南链接")</f>
        <v>指南链接</v>
      </c>
    </row>
    <row r="933" spans="1:8" ht="156">
      <c r="A933" s="13" t="s">
        <v>588</v>
      </c>
      <c r="B933" s="1" t="s">
        <v>6</v>
      </c>
      <c r="C933" s="4" t="s">
        <v>2627</v>
      </c>
      <c r="D933" s="2">
        <v>2</v>
      </c>
      <c r="E933" s="1" t="s">
        <v>589</v>
      </c>
      <c r="F933" s="1" t="s">
        <v>589</v>
      </c>
      <c r="G933" s="1" t="s">
        <v>2540</v>
      </c>
      <c r="H933" s="1" t="str">
        <f>HYPERLINK("http://123.57.250.226/ProfessionalProjectWebsite/html/projectDetail.html?id=632","指南链接")</f>
        <v>指南链接</v>
      </c>
    </row>
    <row r="934" spans="1:8" ht="156">
      <c r="A934" s="11" t="s">
        <v>588</v>
      </c>
      <c r="B934" s="1" t="s">
        <v>8</v>
      </c>
      <c r="C934" s="4" t="s">
        <v>590</v>
      </c>
      <c r="D934" s="2">
        <v>5</v>
      </c>
      <c r="E934" s="1" t="s">
        <v>589</v>
      </c>
      <c r="F934" s="1" t="s">
        <v>589</v>
      </c>
      <c r="G934" s="1" t="s">
        <v>2540</v>
      </c>
      <c r="H934" s="1" t="str">
        <f>HYPERLINK("http://123.57.250.226/ProfessionalProjectWebsite/html/projectDetail.html?id=632","指南链接")</f>
        <v>指南链接</v>
      </c>
    </row>
    <row r="935" spans="1:8" ht="156">
      <c r="A935" s="11" t="s">
        <v>588</v>
      </c>
      <c r="B935" s="1" t="s">
        <v>11</v>
      </c>
      <c r="C935" s="4" t="s">
        <v>591</v>
      </c>
      <c r="D935" s="2">
        <v>5</v>
      </c>
      <c r="E935" s="1" t="s">
        <v>589</v>
      </c>
      <c r="F935" s="1" t="s">
        <v>589</v>
      </c>
      <c r="G935" s="1" t="s">
        <v>2540</v>
      </c>
      <c r="H935" s="1" t="str">
        <f>HYPERLINK("http://123.57.250.226/ProfessionalProjectWebsite/html/projectDetail.html?id=632","指南链接")</f>
        <v>指南链接</v>
      </c>
    </row>
    <row r="936" spans="1:8" ht="156">
      <c r="A936" s="12" t="s">
        <v>588</v>
      </c>
      <c r="B936" s="1" t="s">
        <v>12</v>
      </c>
      <c r="C936" s="4" t="s">
        <v>592</v>
      </c>
      <c r="D936" s="2">
        <v>2</v>
      </c>
      <c r="E936" s="1" t="s">
        <v>589</v>
      </c>
      <c r="F936" s="1" t="s">
        <v>589</v>
      </c>
      <c r="G936" s="1" t="s">
        <v>2540</v>
      </c>
      <c r="H936" s="1" t="str">
        <f>HYPERLINK("http://123.57.250.226/ProfessionalProjectWebsite/html/projectDetail.html?id=632","指南链接")</f>
        <v>指南链接</v>
      </c>
    </row>
    <row r="937" spans="1:8" ht="180">
      <c r="A937" s="13" t="s">
        <v>951</v>
      </c>
      <c r="B937" s="1" t="s">
        <v>6</v>
      </c>
      <c r="C937" s="4" t="s">
        <v>952</v>
      </c>
      <c r="D937" s="2">
        <v>7</v>
      </c>
      <c r="E937" s="1" t="s">
        <v>953</v>
      </c>
      <c r="F937" s="1" t="s">
        <v>953</v>
      </c>
      <c r="G937" s="1" t="s">
        <v>2540</v>
      </c>
      <c r="H937" s="1" t="str">
        <f>HYPERLINK("http://123.57.250.226/ProfessionalProjectWebsite/html/projectDetail.html?id=701","指南链接")</f>
        <v>指南链接</v>
      </c>
    </row>
    <row r="938" spans="1:8" ht="180">
      <c r="A938" s="11" t="s">
        <v>951</v>
      </c>
      <c r="B938" s="1" t="s">
        <v>8</v>
      </c>
      <c r="C938" s="4" t="s">
        <v>954</v>
      </c>
      <c r="D938" s="2">
        <v>5</v>
      </c>
      <c r="E938" s="1" t="s">
        <v>953</v>
      </c>
      <c r="F938" s="1" t="s">
        <v>953</v>
      </c>
      <c r="G938" s="1" t="s">
        <v>2540</v>
      </c>
      <c r="H938" s="1" t="str">
        <f>HYPERLINK("http://123.57.250.226/ProfessionalProjectWebsite/html/projectDetail.html?id=701","指南链接")</f>
        <v>指南链接</v>
      </c>
    </row>
    <row r="939" spans="1:8" ht="180">
      <c r="A939" s="11" t="s">
        <v>951</v>
      </c>
      <c r="B939" s="1" t="s">
        <v>11</v>
      </c>
      <c r="C939" s="4" t="s">
        <v>955</v>
      </c>
      <c r="D939" s="2">
        <v>2</v>
      </c>
      <c r="E939" s="1" t="s">
        <v>953</v>
      </c>
      <c r="F939" s="1" t="s">
        <v>953</v>
      </c>
      <c r="G939" s="1" t="s">
        <v>2540</v>
      </c>
      <c r="H939" s="1" t="str">
        <f>HYPERLINK("http://123.57.250.226/ProfessionalProjectWebsite/html/projectDetail.html?id=701","指南链接")</f>
        <v>指南链接</v>
      </c>
    </row>
    <row r="940" spans="1:8" ht="180">
      <c r="A940" s="11" t="s">
        <v>951</v>
      </c>
      <c r="B940" s="1" t="s">
        <v>12</v>
      </c>
      <c r="C940" s="4" t="s">
        <v>956</v>
      </c>
      <c r="D940" s="2">
        <v>5</v>
      </c>
      <c r="E940" s="1" t="s">
        <v>957</v>
      </c>
      <c r="F940" s="1" t="s">
        <v>953</v>
      </c>
      <c r="G940" s="1" t="s">
        <v>2540</v>
      </c>
      <c r="H940" s="1" t="str">
        <f>HYPERLINK("http://123.57.250.226/ProfessionalProjectWebsite/html/projectDetail.html?id=701","指南链接")</f>
        <v>指南链接</v>
      </c>
    </row>
    <row r="941" spans="1:8" ht="180">
      <c r="A941" s="12" t="s">
        <v>951</v>
      </c>
      <c r="B941" s="1" t="s">
        <v>14</v>
      </c>
      <c r="C941" s="4" t="s">
        <v>2628</v>
      </c>
      <c r="D941" s="2">
        <v>5</v>
      </c>
      <c r="E941" s="1" t="s">
        <v>953</v>
      </c>
      <c r="F941" s="1" t="s">
        <v>953</v>
      </c>
      <c r="G941" s="1" t="s">
        <v>2540</v>
      </c>
      <c r="H941" s="1" t="str">
        <f>HYPERLINK("http://123.57.250.226/ProfessionalProjectWebsite/html/projectDetail.html?id=701","指南链接")</f>
        <v>指南链接</v>
      </c>
    </row>
    <row r="942" spans="1:8" ht="96">
      <c r="A942" s="13" t="s">
        <v>1745</v>
      </c>
      <c r="B942" s="1" t="s">
        <v>8</v>
      </c>
      <c r="C942" s="4" t="s">
        <v>1749</v>
      </c>
      <c r="D942" s="2">
        <v>10</v>
      </c>
      <c r="E942" s="1" t="s">
        <v>1747</v>
      </c>
      <c r="F942" s="1" t="s">
        <v>1748</v>
      </c>
      <c r="G942" s="1" t="s">
        <v>1748</v>
      </c>
      <c r="H942" s="1" t="str">
        <f>HYPERLINK("http://123.57.250.226/ProfessionalProjectWebsite/html/projectDetail.html?id=885","指南链接")</f>
        <v>指南链接</v>
      </c>
    </row>
    <row r="943" spans="1:8" ht="96">
      <c r="A943" s="12" t="s">
        <v>1745</v>
      </c>
      <c r="B943" s="1" t="s">
        <v>12</v>
      </c>
      <c r="C943" s="4" t="s">
        <v>1746</v>
      </c>
      <c r="D943" s="2">
        <v>25</v>
      </c>
      <c r="E943" s="1" t="s">
        <v>1747</v>
      </c>
      <c r="F943" s="1" t="s">
        <v>5</v>
      </c>
      <c r="G943" s="1" t="s">
        <v>1748</v>
      </c>
      <c r="H943" s="1" t="str">
        <f>HYPERLINK("http://123.57.250.226/ProfessionalProjectWebsite/html/projectDetail.html?id=885","指南链接")</f>
        <v>指南链接</v>
      </c>
    </row>
    <row r="944" spans="1:8" ht="60">
      <c r="A944" s="13" t="s">
        <v>2313</v>
      </c>
      <c r="B944" s="1" t="s">
        <v>11</v>
      </c>
      <c r="C944" s="4" t="s">
        <v>2314</v>
      </c>
      <c r="D944" s="2">
        <v>30</v>
      </c>
      <c r="E944" s="1" t="s">
        <v>2315</v>
      </c>
      <c r="F944" s="1" t="s">
        <v>393</v>
      </c>
      <c r="G944" s="1" t="s">
        <v>2540</v>
      </c>
      <c r="H944" s="1" t="str">
        <f>HYPERLINK("http://123.57.250.226/ProfessionalProjectWebsite/html/projectDetail.html?id=1009","指南链接")</f>
        <v>指南链接</v>
      </c>
    </row>
    <row r="945" spans="1:8" ht="48">
      <c r="A945" s="11" t="s">
        <v>2313</v>
      </c>
      <c r="B945" s="1" t="s">
        <v>12</v>
      </c>
      <c r="C945" s="4" t="s">
        <v>2316</v>
      </c>
      <c r="D945" s="2">
        <v>5</v>
      </c>
      <c r="E945" s="1" t="s">
        <v>2317</v>
      </c>
      <c r="F945" s="1" t="s">
        <v>393</v>
      </c>
      <c r="G945" s="1" t="s">
        <v>2540</v>
      </c>
      <c r="H945" s="1" t="str">
        <f>HYPERLINK("http://123.57.250.226/ProfessionalProjectWebsite/html/projectDetail.html?id=1009","指南链接")</f>
        <v>指南链接</v>
      </c>
    </row>
    <row r="946" spans="1:8" ht="72">
      <c r="A946" s="11" t="s">
        <v>2313</v>
      </c>
      <c r="B946" s="1" t="s">
        <v>12</v>
      </c>
      <c r="C946" s="4" t="s">
        <v>2318</v>
      </c>
      <c r="D946" s="2">
        <v>5</v>
      </c>
      <c r="E946" s="1" t="s">
        <v>2319</v>
      </c>
      <c r="F946" s="1" t="s">
        <v>393</v>
      </c>
      <c r="G946" s="1" t="s">
        <v>2540</v>
      </c>
      <c r="H946" s="1" t="str">
        <f>HYPERLINK("http://123.57.250.226/ProfessionalProjectWebsite/html/projectDetail.html?id=1009","指南链接")</f>
        <v>指南链接</v>
      </c>
    </row>
    <row r="947" spans="1:8" ht="60">
      <c r="A947" s="12" t="s">
        <v>2313</v>
      </c>
      <c r="B947" s="1" t="s">
        <v>12</v>
      </c>
      <c r="C947" s="4" t="s">
        <v>2320</v>
      </c>
      <c r="D947" s="2">
        <v>5</v>
      </c>
      <c r="E947" s="1" t="s">
        <v>2321</v>
      </c>
      <c r="F947" s="1" t="s">
        <v>393</v>
      </c>
      <c r="G947" s="1" t="s">
        <v>2540</v>
      </c>
      <c r="H947" s="1" t="str">
        <f>HYPERLINK("http://123.57.250.226/ProfessionalProjectWebsite/html/projectDetail.html?id=1009","指南链接")</f>
        <v>指南链接</v>
      </c>
    </row>
    <row r="948" spans="1:8" ht="120">
      <c r="A948" s="13" t="s">
        <v>1310</v>
      </c>
      <c r="B948" s="1" t="s">
        <v>8</v>
      </c>
      <c r="C948" s="4" t="s">
        <v>2709</v>
      </c>
      <c r="D948" s="2">
        <v>4</v>
      </c>
      <c r="E948" s="1" t="s">
        <v>1311</v>
      </c>
      <c r="F948" s="1" t="s">
        <v>1312</v>
      </c>
      <c r="G948" s="1" t="s">
        <v>2540</v>
      </c>
      <c r="H948" s="1" t="str">
        <f>HYPERLINK("http://123.57.250.226/ProfessionalProjectWebsite/html/projectDetail.html?id=800","指南链接")</f>
        <v>指南链接</v>
      </c>
    </row>
    <row r="949" spans="1:8" ht="120">
      <c r="A949" s="11" t="s">
        <v>1310</v>
      </c>
      <c r="B949" s="1" t="s">
        <v>11</v>
      </c>
      <c r="C949" s="4" t="s">
        <v>1313</v>
      </c>
      <c r="D949" s="2">
        <v>8</v>
      </c>
      <c r="E949" s="1" t="s">
        <v>1311</v>
      </c>
      <c r="F949" s="1" t="s">
        <v>1312</v>
      </c>
      <c r="G949" s="1" t="s">
        <v>2540</v>
      </c>
      <c r="H949" s="1" t="str">
        <f>HYPERLINK("http://123.57.250.226/ProfessionalProjectWebsite/html/projectDetail.html?id=800","指南链接")</f>
        <v>指南链接</v>
      </c>
    </row>
    <row r="950" spans="1:8" ht="96">
      <c r="A950" s="11" t="s">
        <v>1310</v>
      </c>
      <c r="B950" s="1" t="s">
        <v>12</v>
      </c>
      <c r="C950" s="4" t="s">
        <v>1314</v>
      </c>
      <c r="D950" s="2">
        <v>2</v>
      </c>
      <c r="E950" s="1" t="s">
        <v>1315</v>
      </c>
      <c r="F950" s="1" t="s">
        <v>1316</v>
      </c>
      <c r="G950" s="1" t="s">
        <v>2540</v>
      </c>
      <c r="H950" s="1" t="str">
        <f>HYPERLINK("http://123.57.250.226/ProfessionalProjectWebsite/html/projectDetail.html?id=800","指南链接")</f>
        <v>指南链接</v>
      </c>
    </row>
    <row r="951" spans="1:8" ht="96">
      <c r="A951" s="12" t="s">
        <v>1310</v>
      </c>
      <c r="B951" s="1" t="s">
        <v>16</v>
      </c>
      <c r="C951" s="4" t="s">
        <v>1317</v>
      </c>
      <c r="D951" s="2">
        <v>6</v>
      </c>
      <c r="E951" s="1" t="s">
        <v>1315</v>
      </c>
      <c r="F951" s="1" t="s">
        <v>5</v>
      </c>
      <c r="G951" s="1" t="s">
        <v>712</v>
      </c>
      <c r="H951" s="1" t="str">
        <f>HYPERLINK("http://123.57.250.226/ProfessionalProjectWebsite/html/projectDetail.html?id=800","指南链接")</f>
        <v>指南链接</v>
      </c>
    </row>
    <row r="952" spans="1:8" ht="96">
      <c r="A952" s="1" t="s">
        <v>441</v>
      </c>
      <c r="B952" s="1" t="s">
        <v>12</v>
      </c>
      <c r="C952" s="4" t="s">
        <v>442</v>
      </c>
      <c r="D952" s="2">
        <v>5</v>
      </c>
      <c r="E952" s="1" t="s">
        <v>239</v>
      </c>
      <c r="F952" s="1" t="s">
        <v>239</v>
      </c>
      <c r="G952" s="1" t="s">
        <v>239</v>
      </c>
      <c r="H952" s="1" t="str">
        <f>HYPERLINK("http://123.57.250.226/ProfessionalProjectWebsite/html/projectDetail.html?id=606","指南链接")</f>
        <v>指南链接</v>
      </c>
    </row>
    <row r="953" spans="1:8" ht="156">
      <c r="A953" s="13" t="s">
        <v>680</v>
      </c>
      <c r="B953" s="1" t="s">
        <v>8</v>
      </c>
      <c r="C953" s="4" t="s">
        <v>681</v>
      </c>
      <c r="D953" s="2">
        <v>15</v>
      </c>
      <c r="E953" s="1" t="s">
        <v>682</v>
      </c>
      <c r="F953" s="1" t="s">
        <v>682</v>
      </c>
      <c r="G953" s="1" t="s">
        <v>2540</v>
      </c>
      <c r="H953" s="1" t="str">
        <f aca="true" t="shared" si="28" ref="H953:H958">HYPERLINK("http://123.57.250.226/ProfessionalProjectWebsite/html/projectDetail.html?id=651","指南链接")</f>
        <v>指南链接</v>
      </c>
    </row>
    <row r="954" spans="1:8" ht="156">
      <c r="A954" s="11" t="s">
        <v>680</v>
      </c>
      <c r="B954" s="1" t="s">
        <v>11</v>
      </c>
      <c r="C954" s="4" t="s">
        <v>683</v>
      </c>
      <c r="D954" s="2">
        <v>30</v>
      </c>
      <c r="E954" s="1" t="s">
        <v>682</v>
      </c>
      <c r="F954" s="1" t="s">
        <v>682</v>
      </c>
      <c r="G954" s="1" t="s">
        <v>2540</v>
      </c>
      <c r="H954" s="1" t="str">
        <f t="shared" si="28"/>
        <v>指南链接</v>
      </c>
    </row>
    <row r="955" spans="1:8" ht="156">
      <c r="A955" s="11" t="s">
        <v>680</v>
      </c>
      <c r="B955" s="1" t="s">
        <v>12</v>
      </c>
      <c r="C955" s="4" t="s">
        <v>684</v>
      </c>
      <c r="D955" s="2">
        <v>10</v>
      </c>
      <c r="E955" s="1" t="s">
        <v>685</v>
      </c>
      <c r="F955" s="1" t="s">
        <v>682</v>
      </c>
      <c r="G955" s="1" t="s">
        <v>2540</v>
      </c>
      <c r="H955" s="1" t="str">
        <f t="shared" si="28"/>
        <v>指南链接</v>
      </c>
    </row>
    <row r="956" spans="1:8" ht="156">
      <c r="A956" s="11" t="s">
        <v>680</v>
      </c>
      <c r="B956" s="1" t="s">
        <v>12</v>
      </c>
      <c r="C956" s="4" t="s">
        <v>686</v>
      </c>
      <c r="D956" s="2">
        <v>30</v>
      </c>
      <c r="E956" s="1" t="s">
        <v>682</v>
      </c>
      <c r="F956" s="1" t="s">
        <v>682</v>
      </c>
      <c r="G956" s="1" t="s">
        <v>2540</v>
      </c>
      <c r="H956" s="1" t="str">
        <f t="shared" si="28"/>
        <v>指南链接</v>
      </c>
    </row>
    <row r="957" spans="1:8" ht="156">
      <c r="A957" s="11" t="s">
        <v>680</v>
      </c>
      <c r="B957" s="1" t="s">
        <v>14</v>
      </c>
      <c r="C957" s="4" t="s">
        <v>687</v>
      </c>
      <c r="D957" s="2">
        <v>5</v>
      </c>
      <c r="E957" s="1" t="s">
        <v>685</v>
      </c>
      <c r="F957" s="1" t="s">
        <v>682</v>
      </c>
      <c r="G957" s="1" t="s">
        <v>2540</v>
      </c>
      <c r="H957" s="1" t="str">
        <f t="shared" si="28"/>
        <v>指南链接</v>
      </c>
    </row>
    <row r="958" spans="1:8" ht="180">
      <c r="A958" s="12" t="s">
        <v>680</v>
      </c>
      <c r="B958" s="1" t="s">
        <v>16</v>
      </c>
      <c r="C958" s="4" t="s">
        <v>688</v>
      </c>
      <c r="D958" s="2">
        <v>10</v>
      </c>
      <c r="E958" s="1" t="s">
        <v>682</v>
      </c>
      <c r="F958" s="1" t="s">
        <v>5</v>
      </c>
      <c r="G958" s="1" t="s">
        <v>682</v>
      </c>
      <c r="H958" s="1" t="str">
        <f t="shared" si="28"/>
        <v>指南链接</v>
      </c>
    </row>
    <row r="959" spans="1:8" ht="120">
      <c r="A959" s="1" t="s">
        <v>2378</v>
      </c>
      <c r="B959" s="1" t="s">
        <v>8</v>
      </c>
      <c r="C959" s="4" t="s">
        <v>2379</v>
      </c>
      <c r="D959" s="2">
        <v>2</v>
      </c>
      <c r="E959" s="1" t="s">
        <v>2380</v>
      </c>
      <c r="F959" s="1" t="s">
        <v>2381</v>
      </c>
      <c r="G959" s="1" t="s">
        <v>2540</v>
      </c>
      <c r="H959" s="1" t="str">
        <f>HYPERLINK("http://123.57.250.226/ProfessionalProjectWebsite/html/projectDetail.html?id=1023","指南链接")</f>
        <v>指南链接</v>
      </c>
    </row>
    <row r="960" spans="1:8" ht="96">
      <c r="A960" s="13" t="s">
        <v>251</v>
      </c>
      <c r="B960" s="1" t="s">
        <v>8</v>
      </c>
      <c r="C960" s="4" t="s">
        <v>2629</v>
      </c>
      <c r="D960" s="2">
        <v>1</v>
      </c>
      <c r="E960" s="1" t="s">
        <v>252</v>
      </c>
      <c r="F960" s="1" t="s">
        <v>253</v>
      </c>
      <c r="G960" s="1" t="s">
        <v>2540</v>
      </c>
      <c r="H960" s="1" t="str">
        <f>HYPERLINK("http://123.57.250.226/ProfessionalProjectWebsite/html/projectDetail.html?id=579","指南链接")</f>
        <v>指南链接</v>
      </c>
    </row>
    <row r="961" spans="1:8" ht="84">
      <c r="A961" s="11" t="s">
        <v>251</v>
      </c>
      <c r="B961" s="1" t="s">
        <v>8</v>
      </c>
      <c r="C961" s="4" t="s">
        <v>2630</v>
      </c>
      <c r="D961" s="2">
        <v>1</v>
      </c>
      <c r="E961" s="1" t="s">
        <v>254</v>
      </c>
      <c r="F961" s="1" t="s">
        <v>253</v>
      </c>
      <c r="G961" s="1" t="s">
        <v>2540</v>
      </c>
      <c r="H961" s="1" t="str">
        <f>HYPERLINK("http://123.57.250.226/ProfessionalProjectWebsite/html/projectDetail.html?id=579","指南链接")</f>
        <v>指南链接</v>
      </c>
    </row>
    <row r="962" spans="1:8" ht="96">
      <c r="A962" s="11" t="s">
        <v>251</v>
      </c>
      <c r="B962" s="1" t="s">
        <v>8</v>
      </c>
      <c r="C962" s="4" t="s">
        <v>2631</v>
      </c>
      <c r="D962" s="2">
        <v>1</v>
      </c>
      <c r="E962" s="1" t="s">
        <v>254</v>
      </c>
      <c r="F962" s="1" t="s">
        <v>253</v>
      </c>
      <c r="G962" s="1" t="s">
        <v>2540</v>
      </c>
      <c r="H962" s="1" t="str">
        <f>HYPERLINK("http://123.57.250.226/ProfessionalProjectWebsite/html/projectDetail.html?id=579","指南链接")</f>
        <v>指南链接</v>
      </c>
    </row>
    <row r="963" spans="1:8" ht="72">
      <c r="A963" s="12" t="s">
        <v>251</v>
      </c>
      <c r="B963" s="1" t="s">
        <v>11</v>
      </c>
      <c r="C963" s="4" t="s">
        <v>255</v>
      </c>
      <c r="D963" s="2">
        <v>1</v>
      </c>
      <c r="E963" s="1" t="s">
        <v>256</v>
      </c>
      <c r="F963" s="1" t="s">
        <v>253</v>
      </c>
      <c r="G963" s="1" t="s">
        <v>2540</v>
      </c>
      <c r="H963" s="1" t="str">
        <f>HYPERLINK("http://123.57.250.226/ProfessionalProjectWebsite/html/projectDetail.html?id=579","指南链接")</f>
        <v>指南链接</v>
      </c>
    </row>
    <row r="964" spans="1:8" ht="108">
      <c r="A964" s="13" t="s">
        <v>367</v>
      </c>
      <c r="B964" s="1" t="s">
        <v>6</v>
      </c>
      <c r="C964" s="4" t="s">
        <v>368</v>
      </c>
      <c r="D964" s="2">
        <v>2</v>
      </c>
      <c r="E964" s="1" t="s">
        <v>369</v>
      </c>
      <c r="F964" s="1" t="s">
        <v>370</v>
      </c>
      <c r="G964" s="1" t="s">
        <v>2540</v>
      </c>
      <c r="H964" s="1" t="str">
        <f aca="true" t="shared" si="29" ref="H964:H973">HYPERLINK("http://123.57.250.226/ProfessionalProjectWebsite/html/projectDetail.html?id=598","指南链接")</f>
        <v>指南链接</v>
      </c>
    </row>
    <row r="965" spans="1:8" ht="84">
      <c r="A965" s="11" t="s">
        <v>367</v>
      </c>
      <c r="B965" s="1" t="s">
        <v>8</v>
      </c>
      <c r="C965" s="4" t="s">
        <v>371</v>
      </c>
      <c r="D965" s="2">
        <v>1</v>
      </c>
      <c r="E965" s="1" t="s">
        <v>372</v>
      </c>
      <c r="F965" s="1" t="s">
        <v>373</v>
      </c>
      <c r="G965" s="1" t="s">
        <v>2540</v>
      </c>
      <c r="H965" s="1" t="str">
        <f t="shared" si="29"/>
        <v>指南链接</v>
      </c>
    </row>
    <row r="966" spans="1:8" ht="108">
      <c r="A966" s="11" t="s">
        <v>367</v>
      </c>
      <c r="B966" s="1" t="s">
        <v>8</v>
      </c>
      <c r="C966" s="4" t="s">
        <v>374</v>
      </c>
      <c r="D966" s="2">
        <v>1</v>
      </c>
      <c r="E966" s="1" t="s">
        <v>375</v>
      </c>
      <c r="F966" s="1" t="s">
        <v>376</v>
      </c>
      <c r="G966" s="1" t="s">
        <v>2540</v>
      </c>
      <c r="H966" s="1" t="str">
        <f t="shared" si="29"/>
        <v>指南链接</v>
      </c>
    </row>
    <row r="967" spans="1:8" ht="144">
      <c r="A967" s="11" t="s">
        <v>367</v>
      </c>
      <c r="B967" s="1" t="s">
        <v>8</v>
      </c>
      <c r="C967" s="4" t="s">
        <v>377</v>
      </c>
      <c r="D967" s="2">
        <v>1</v>
      </c>
      <c r="E967" s="1" t="s">
        <v>378</v>
      </c>
      <c r="F967" s="1" t="s">
        <v>379</v>
      </c>
      <c r="G967" s="1" t="s">
        <v>2540</v>
      </c>
      <c r="H967" s="1" t="str">
        <f t="shared" si="29"/>
        <v>指南链接</v>
      </c>
    </row>
    <row r="968" spans="1:8" ht="84">
      <c r="A968" s="11" t="s">
        <v>367</v>
      </c>
      <c r="B968" s="1" t="s">
        <v>8</v>
      </c>
      <c r="C968" s="4" t="s">
        <v>380</v>
      </c>
      <c r="D968" s="2">
        <v>1</v>
      </c>
      <c r="E968" s="1" t="s">
        <v>381</v>
      </c>
      <c r="F968" s="1" t="s">
        <v>382</v>
      </c>
      <c r="G968" s="1" t="s">
        <v>2540</v>
      </c>
      <c r="H968" s="1" t="str">
        <f t="shared" si="29"/>
        <v>指南链接</v>
      </c>
    </row>
    <row r="969" spans="1:8" ht="60">
      <c r="A969" s="11" t="s">
        <v>367</v>
      </c>
      <c r="B969" s="1" t="s">
        <v>8</v>
      </c>
      <c r="C969" s="4" t="s">
        <v>383</v>
      </c>
      <c r="D969" s="2">
        <v>1</v>
      </c>
      <c r="E969" s="1" t="s">
        <v>384</v>
      </c>
      <c r="F969" s="1" t="s">
        <v>385</v>
      </c>
      <c r="G969" s="1" t="s">
        <v>2540</v>
      </c>
      <c r="H969" s="1" t="str">
        <f t="shared" si="29"/>
        <v>指南链接</v>
      </c>
    </row>
    <row r="970" spans="1:8" ht="84">
      <c r="A970" s="11" t="s">
        <v>367</v>
      </c>
      <c r="B970" s="1" t="s">
        <v>8</v>
      </c>
      <c r="C970" s="4" t="s">
        <v>386</v>
      </c>
      <c r="D970" s="2">
        <v>1</v>
      </c>
      <c r="E970" s="1" t="s">
        <v>387</v>
      </c>
      <c r="F970" s="1" t="s">
        <v>388</v>
      </c>
      <c r="G970" s="1" t="s">
        <v>2540</v>
      </c>
      <c r="H970" s="1" t="str">
        <f t="shared" si="29"/>
        <v>指南链接</v>
      </c>
    </row>
    <row r="971" spans="1:8" ht="60">
      <c r="A971" s="11" t="s">
        <v>367</v>
      </c>
      <c r="B971" s="1" t="s">
        <v>8</v>
      </c>
      <c r="C971" s="4" t="s">
        <v>389</v>
      </c>
      <c r="D971" s="2">
        <v>1</v>
      </c>
      <c r="E971" s="1" t="s">
        <v>390</v>
      </c>
      <c r="F971" s="1" t="s">
        <v>391</v>
      </c>
      <c r="G971" s="1" t="s">
        <v>2540</v>
      </c>
      <c r="H971" s="1" t="str">
        <f t="shared" si="29"/>
        <v>指南链接</v>
      </c>
    </row>
    <row r="972" spans="1:8" ht="60">
      <c r="A972" s="11" t="s">
        <v>367</v>
      </c>
      <c r="B972" s="1" t="s">
        <v>12</v>
      </c>
      <c r="C972" s="4" t="s">
        <v>392</v>
      </c>
      <c r="D972" s="2">
        <v>5</v>
      </c>
      <c r="E972" s="1" t="s">
        <v>393</v>
      </c>
      <c r="F972" s="1" t="s">
        <v>394</v>
      </c>
      <c r="G972" s="1" t="s">
        <v>2540</v>
      </c>
      <c r="H972" s="1" t="str">
        <f t="shared" si="29"/>
        <v>指南链接</v>
      </c>
    </row>
    <row r="973" spans="1:8" ht="96">
      <c r="A973" s="12" t="s">
        <v>367</v>
      </c>
      <c r="B973" s="1" t="s">
        <v>12</v>
      </c>
      <c r="C973" s="4" t="s">
        <v>395</v>
      </c>
      <c r="D973" s="2">
        <v>2</v>
      </c>
      <c r="E973" s="1" t="s">
        <v>396</v>
      </c>
      <c r="F973" s="1" t="s">
        <v>397</v>
      </c>
      <c r="G973" s="1" t="s">
        <v>2540</v>
      </c>
      <c r="H973" s="1" t="str">
        <f t="shared" si="29"/>
        <v>指南链接</v>
      </c>
    </row>
    <row r="974" spans="1:8" ht="156">
      <c r="A974" s="13" t="s">
        <v>349</v>
      </c>
      <c r="B974" s="1" t="s">
        <v>8</v>
      </c>
      <c r="C974" s="4" t="s">
        <v>350</v>
      </c>
      <c r="D974" s="2">
        <v>12</v>
      </c>
      <c r="E974" s="1" t="s">
        <v>351</v>
      </c>
      <c r="F974" s="1" t="s">
        <v>352</v>
      </c>
      <c r="G974" s="1" t="s">
        <v>2540</v>
      </c>
      <c r="H974" s="1" t="str">
        <f>HYPERLINK("http://123.57.250.226/ProfessionalProjectWebsite/html/projectDetail.html?id=595","指南链接")</f>
        <v>指南链接</v>
      </c>
    </row>
    <row r="975" spans="1:8" ht="96">
      <c r="A975" s="11" t="s">
        <v>349</v>
      </c>
      <c r="B975" s="1" t="s">
        <v>11</v>
      </c>
      <c r="C975" s="4" t="s">
        <v>353</v>
      </c>
      <c r="D975" s="2">
        <v>12</v>
      </c>
      <c r="E975" s="1" t="s">
        <v>354</v>
      </c>
      <c r="F975" s="1" t="s">
        <v>352</v>
      </c>
      <c r="G975" s="1" t="s">
        <v>2540</v>
      </c>
      <c r="H975" s="1" t="str">
        <f>HYPERLINK("http://123.57.250.226/ProfessionalProjectWebsite/html/projectDetail.html?id=595","指南链接")</f>
        <v>指南链接</v>
      </c>
    </row>
    <row r="976" spans="1:8" ht="108">
      <c r="A976" s="11" t="s">
        <v>349</v>
      </c>
      <c r="B976" s="1" t="s">
        <v>12</v>
      </c>
      <c r="C976" s="4" t="s">
        <v>355</v>
      </c>
      <c r="D976" s="2">
        <v>12</v>
      </c>
      <c r="E976" s="1" t="s">
        <v>356</v>
      </c>
      <c r="F976" s="1" t="s">
        <v>352</v>
      </c>
      <c r="G976" s="1" t="s">
        <v>2540</v>
      </c>
      <c r="H976" s="1" t="str">
        <f>HYPERLINK("http://123.57.250.226/ProfessionalProjectWebsite/html/projectDetail.html?id=595","指南链接")</f>
        <v>指南链接</v>
      </c>
    </row>
    <row r="977" spans="1:8" ht="96">
      <c r="A977" s="12" t="s">
        <v>349</v>
      </c>
      <c r="B977" s="1" t="s">
        <v>16</v>
      </c>
      <c r="C977" s="4" t="s">
        <v>357</v>
      </c>
      <c r="D977" s="2">
        <v>20</v>
      </c>
      <c r="E977" s="1" t="s">
        <v>358</v>
      </c>
      <c r="F977" s="1" t="s">
        <v>5</v>
      </c>
      <c r="G977" s="1" t="s">
        <v>359</v>
      </c>
      <c r="H977" s="1" t="str">
        <f>HYPERLINK("http://123.57.250.226/ProfessionalProjectWebsite/html/projectDetail.html?id=595","指南链接")</f>
        <v>指南链接</v>
      </c>
    </row>
    <row r="978" spans="1:8" ht="132">
      <c r="A978" s="1" t="s">
        <v>2499</v>
      </c>
      <c r="B978" s="1" t="s">
        <v>12</v>
      </c>
      <c r="C978" s="4" t="s">
        <v>2632</v>
      </c>
      <c r="D978" s="2">
        <v>30</v>
      </c>
      <c r="E978" s="1" t="s">
        <v>2500</v>
      </c>
      <c r="F978" s="1" t="s">
        <v>2501</v>
      </c>
      <c r="G978" s="1" t="s">
        <v>2501</v>
      </c>
      <c r="H978" s="1" t="str">
        <f>HYPERLINK("http://123.57.250.226/ProfessionalProjectWebsite/html/projectDetail.html?id=1056","指南链接")</f>
        <v>指南链接</v>
      </c>
    </row>
    <row r="979" spans="1:8" ht="72">
      <c r="A979" s="13" t="s">
        <v>1841</v>
      </c>
      <c r="B979" s="1" t="s">
        <v>6</v>
      </c>
      <c r="C979" s="4" t="s">
        <v>1842</v>
      </c>
      <c r="D979" s="2">
        <v>2</v>
      </c>
      <c r="E979" s="1" t="s">
        <v>1843</v>
      </c>
      <c r="F979" s="1" t="s">
        <v>1843</v>
      </c>
      <c r="G979" s="1" t="s">
        <v>2540</v>
      </c>
      <c r="H979" s="1" t="str">
        <f>HYPERLINK("http://123.57.250.226/ProfessionalProjectWebsite/html/projectDetail.html?id=905","指南链接")</f>
        <v>指南链接</v>
      </c>
    </row>
    <row r="980" spans="1:8" ht="60">
      <c r="A980" s="11" t="s">
        <v>1841</v>
      </c>
      <c r="B980" s="1" t="s">
        <v>11</v>
      </c>
      <c r="C980" s="4" t="s">
        <v>1844</v>
      </c>
      <c r="D980" s="2">
        <v>3</v>
      </c>
      <c r="E980" s="1" t="s">
        <v>1843</v>
      </c>
      <c r="F980" s="1" t="s">
        <v>1843</v>
      </c>
      <c r="G980" s="1" t="s">
        <v>2540</v>
      </c>
      <c r="H980" s="1" t="str">
        <f>HYPERLINK("http://123.57.250.226/ProfessionalProjectWebsite/html/projectDetail.html?id=905","指南链接")</f>
        <v>指南链接</v>
      </c>
    </row>
    <row r="981" spans="1:8" ht="60">
      <c r="A981" s="12" t="s">
        <v>1841</v>
      </c>
      <c r="B981" s="1" t="s">
        <v>12</v>
      </c>
      <c r="C981" s="4" t="s">
        <v>1845</v>
      </c>
      <c r="D981" s="2">
        <v>3</v>
      </c>
      <c r="E981" s="1" t="s">
        <v>1843</v>
      </c>
      <c r="F981" s="1" t="s">
        <v>1843</v>
      </c>
      <c r="G981" s="1" t="s">
        <v>2540</v>
      </c>
      <c r="H981" s="1" t="str">
        <f>HYPERLINK("http://123.57.250.226/ProfessionalProjectWebsite/html/projectDetail.html?id=905","指南链接")</f>
        <v>指南链接</v>
      </c>
    </row>
    <row r="982" spans="1:8" ht="120">
      <c r="A982" s="13" t="s">
        <v>1641</v>
      </c>
      <c r="B982" s="1" t="s">
        <v>8</v>
      </c>
      <c r="C982" s="4" t="s">
        <v>1642</v>
      </c>
      <c r="D982" s="2">
        <v>10</v>
      </c>
      <c r="E982" s="1" t="s">
        <v>1643</v>
      </c>
      <c r="F982" s="1" t="s">
        <v>1644</v>
      </c>
      <c r="G982" s="1" t="s">
        <v>1644</v>
      </c>
      <c r="H982" s="1" t="str">
        <f>HYPERLINK("http://123.57.250.226/ProfessionalProjectWebsite/html/projectDetail.html?id=865","指南链接")</f>
        <v>指南链接</v>
      </c>
    </row>
    <row r="983" spans="1:8" ht="132">
      <c r="A983" s="11" t="s">
        <v>1641</v>
      </c>
      <c r="B983" s="1" t="s">
        <v>11</v>
      </c>
      <c r="C983" s="4" t="s">
        <v>1645</v>
      </c>
      <c r="D983" s="2">
        <v>5</v>
      </c>
      <c r="E983" s="1" t="s">
        <v>1646</v>
      </c>
      <c r="F983" s="1" t="s">
        <v>1647</v>
      </c>
      <c r="G983" s="1" t="s">
        <v>1647</v>
      </c>
      <c r="H983" s="1" t="str">
        <f>HYPERLINK("http://123.57.250.226/ProfessionalProjectWebsite/html/projectDetail.html?id=865","指南链接")</f>
        <v>指南链接</v>
      </c>
    </row>
    <row r="984" spans="1:8" ht="132">
      <c r="A984" s="12" t="s">
        <v>1641</v>
      </c>
      <c r="B984" s="1" t="s">
        <v>12</v>
      </c>
      <c r="C984" s="4" t="s">
        <v>1648</v>
      </c>
      <c r="D984" s="2">
        <v>5</v>
      </c>
      <c r="E984" s="1" t="s">
        <v>1646</v>
      </c>
      <c r="F984" s="1" t="s">
        <v>1647</v>
      </c>
      <c r="G984" s="1" t="s">
        <v>1647</v>
      </c>
      <c r="H984" s="1" t="str">
        <f>HYPERLINK("http://123.57.250.226/ProfessionalProjectWebsite/html/projectDetail.html?id=865","指南链接")</f>
        <v>指南链接</v>
      </c>
    </row>
    <row r="985" spans="1:8" ht="60">
      <c r="A985" s="13" t="s">
        <v>1598</v>
      </c>
      <c r="B985" s="1" t="s">
        <v>6</v>
      </c>
      <c r="C985" s="4" t="s">
        <v>1599</v>
      </c>
      <c r="D985" s="2">
        <v>20</v>
      </c>
      <c r="E985" s="1" t="s">
        <v>1600</v>
      </c>
      <c r="F985" s="1" t="s">
        <v>451</v>
      </c>
      <c r="G985" s="1" t="s">
        <v>2540</v>
      </c>
      <c r="H985" s="1" t="str">
        <f>HYPERLINK("http://123.57.250.226/ProfessionalProjectWebsite/html/projectDetail.html?id=857","指南链接")</f>
        <v>指南链接</v>
      </c>
    </row>
    <row r="986" spans="1:8" ht="72">
      <c r="A986" s="11" t="s">
        <v>1598</v>
      </c>
      <c r="B986" s="1" t="s">
        <v>8</v>
      </c>
      <c r="C986" s="4" t="s">
        <v>1601</v>
      </c>
      <c r="D986" s="2">
        <v>30</v>
      </c>
      <c r="E986" s="1" t="s">
        <v>1602</v>
      </c>
      <c r="F986" s="1" t="s">
        <v>451</v>
      </c>
      <c r="G986" s="1" t="s">
        <v>2540</v>
      </c>
      <c r="H986" s="1" t="str">
        <f>HYPERLINK("http://123.57.250.226/ProfessionalProjectWebsite/html/projectDetail.html?id=857","指南链接")</f>
        <v>指南链接</v>
      </c>
    </row>
    <row r="987" spans="1:8" ht="84">
      <c r="A987" s="11" t="s">
        <v>1598</v>
      </c>
      <c r="B987" s="1" t="s">
        <v>11</v>
      </c>
      <c r="C987" s="4" t="s">
        <v>1603</v>
      </c>
      <c r="D987" s="2">
        <v>30</v>
      </c>
      <c r="E987" s="1" t="s">
        <v>1604</v>
      </c>
      <c r="F987" s="1" t="s">
        <v>451</v>
      </c>
      <c r="G987" s="1" t="s">
        <v>2540</v>
      </c>
      <c r="H987" s="1" t="str">
        <f>HYPERLINK("http://123.57.250.226/ProfessionalProjectWebsite/html/projectDetail.html?id=857","指南链接")</f>
        <v>指南链接</v>
      </c>
    </row>
    <row r="988" spans="1:8" ht="72">
      <c r="A988" s="11" t="s">
        <v>1598</v>
      </c>
      <c r="B988" s="1" t="s">
        <v>12</v>
      </c>
      <c r="C988" s="4" t="s">
        <v>1605</v>
      </c>
      <c r="D988" s="2">
        <v>10</v>
      </c>
      <c r="E988" s="1" t="s">
        <v>1606</v>
      </c>
      <c r="F988" s="1" t="s">
        <v>451</v>
      </c>
      <c r="G988" s="1" t="s">
        <v>2540</v>
      </c>
      <c r="H988" s="1" t="str">
        <f>HYPERLINK("http://123.57.250.226/ProfessionalProjectWebsite/html/projectDetail.html?id=857","指南链接")</f>
        <v>指南链接</v>
      </c>
    </row>
    <row r="989" spans="1:8" ht="108">
      <c r="A989" s="12" t="s">
        <v>1598</v>
      </c>
      <c r="B989" s="1" t="s">
        <v>14</v>
      </c>
      <c r="C989" s="4" t="s">
        <v>1607</v>
      </c>
      <c r="D989" s="2">
        <v>30</v>
      </c>
      <c r="E989" s="1" t="s">
        <v>1608</v>
      </c>
      <c r="F989" s="1" t="s">
        <v>451</v>
      </c>
      <c r="G989" s="1" t="s">
        <v>2540</v>
      </c>
      <c r="H989" s="1" t="str">
        <f>HYPERLINK("http://123.57.250.226/ProfessionalProjectWebsite/html/projectDetail.html?id=857","指南链接")</f>
        <v>指南链接</v>
      </c>
    </row>
    <row r="990" spans="1:8" ht="72">
      <c r="A990" s="13" t="s">
        <v>2334</v>
      </c>
      <c r="B990" s="1" t="s">
        <v>6</v>
      </c>
      <c r="C990" s="4" t="s">
        <v>2335</v>
      </c>
      <c r="D990" s="2">
        <v>6</v>
      </c>
      <c r="E990" s="1" t="s">
        <v>2336</v>
      </c>
      <c r="F990" s="1" t="s">
        <v>2337</v>
      </c>
      <c r="G990" s="1" t="s">
        <v>2337</v>
      </c>
      <c r="H990" s="1" t="str">
        <f aca="true" t="shared" si="30" ref="H990:H995">HYPERLINK("http://123.57.250.226/ProfessionalProjectWebsite/html/projectDetail.html?id=1014","指南链接")</f>
        <v>指南链接</v>
      </c>
    </row>
    <row r="991" spans="1:8" ht="156">
      <c r="A991" s="11" t="s">
        <v>2334</v>
      </c>
      <c r="B991" s="1" t="s">
        <v>8</v>
      </c>
      <c r="C991" s="4" t="s">
        <v>2338</v>
      </c>
      <c r="D991" s="2">
        <v>21</v>
      </c>
      <c r="E991" s="1" t="s">
        <v>2339</v>
      </c>
      <c r="F991" s="1" t="s">
        <v>2337</v>
      </c>
      <c r="G991" s="1" t="s">
        <v>2337</v>
      </c>
      <c r="H991" s="1" t="str">
        <f t="shared" si="30"/>
        <v>指南链接</v>
      </c>
    </row>
    <row r="992" spans="1:8" ht="60">
      <c r="A992" s="11" t="s">
        <v>2334</v>
      </c>
      <c r="B992" s="1" t="s">
        <v>11</v>
      </c>
      <c r="C992" s="4" t="s">
        <v>2340</v>
      </c>
      <c r="D992" s="2">
        <v>5</v>
      </c>
      <c r="E992" s="1" t="s">
        <v>2341</v>
      </c>
      <c r="F992" s="1" t="s">
        <v>2337</v>
      </c>
      <c r="G992" s="1" t="s">
        <v>2337</v>
      </c>
      <c r="H992" s="1" t="str">
        <f t="shared" si="30"/>
        <v>指南链接</v>
      </c>
    </row>
    <row r="993" spans="1:8" ht="144">
      <c r="A993" s="11" t="s">
        <v>2334</v>
      </c>
      <c r="B993" s="1" t="s">
        <v>12</v>
      </c>
      <c r="C993" s="4" t="s">
        <v>2342</v>
      </c>
      <c r="D993" s="2">
        <v>11</v>
      </c>
      <c r="E993" s="1" t="s">
        <v>2343</v>
      </c>
      <c r="F993" s="1" t="s">
        <v>2337</v>
      </c>
      <c r="G993" s="1" t="s">
        <v>2337</v>
      </c>
      <c r="H993" s="1" t="str">
        <f t="shared" si="30"/>
        <v>指南链接</v>
      </c>
    </row>
    <row r="994" spans="1:8" ht="108">
      <c r="A994" s="11" t="s">
        <v>2334</v>
      </c>
      <c r="B994" s="1" t="s">
        <v>14</v>
      </c>
      <c r="C994" s="4" t="s">
        <v>2344</v>
      </c>
      <c r="D994" s="2">
        <v>5</v>
      </c>
      <c r="E994" s="1" t="s">
        <v>2345</v>
      </c>
      <c r="F994" s="1" t="s">
        <v>2337</v>
      </c>
      <c r="G994" s="1" t="s">
        <v>2337</v>
      </c>
      <c r="H994" s="1" t="str">
        <f t="shared" si="30"/>
        <v>指南链接</v>
      </c>
    </row>
    <row r="995" spans="1:8" ht="60">
      <c r="A995" s="12" t="s">
        <v>2334</v>
      </c>
      <c r="B995" s="1" t="s">
        <v>16</v>
      </c>
      <c r="C995" s="4" t="s">
        <v>2346</v>
      </c>
      <c r="D995" s="2">
        <v>3</v>
      </c>
      <c r="E995" s="1" t="s">
        <v>2347</v>
      </c>
      <c r="F995" s="1" t="s">
        <v>2337</v>
      </c>
      <c r="G995" s="1" t="s">
        <v>2337</v>
      </c>
      <c r="H995" s="1" t="str">
        <f t="shared" si="30"/>
        <v>指南链接</v>
      </c>
    </row>
    <row r="996" spans="1:8" ht="96">
      <c r="A996" s="13" t="s">
        <v>1146</v>
      </c>
      <c r="B996" s="1" t="s">
        <v>8</v>
      </c>
      <c r="C996" s="4" t="s">
        <v>2633</v>
      </c>
      <c r="D996" s="2">
        <v>20</v>
      </c>
      <c r="E996" s="1" t="s">
        <v>1147</v>
      </c>
      <c r="F996" s="1" t="s">
        <v>1148</v>
      </c>
      <c r="G996" s="1" t="s">
        <v>2540</v>
      </c>
      <c r="H996" s="1" t="str">
        <f>HYPERLINK("http://123.57.250.226/ProfessionalProjectWebsite/html/projectDetail.html?id=758","指南链接")</f>
        <v>指南链接</v>
      </c>
    </row>
    <row r="997" spans="1:8" ht="96">
      <c r="A997" s="11" t="s">
        <v>1146</v>
      </c>
      <c r="B997" s="1" t="s">
        <v>11</v>
      </c>
      <c r="C997" s="4" t="s">
        <v>2634</v>
      </c>
      <c r="D997" s="2">
        <v>20</v>
      </c>
      <c r="E997" s="1" t="s">
        <v>1149</v>
      </c>
      <c r="F997" s="1" t="s">
        <v>1148</v>
      </c>
      <c r="G997" s="1" t="s">
        <v>2540</v>
      </c>
      <c r="H997" s="1" t="str">
        <f>HYPERLINK("http://123.57.250.226/ProfessionalProjectWebsite/html/projectDetail.html?id=758","指南链接")</f>
        <v>指南链接</v>
      </c>
    </row>
    <row r="998" spans="1:8" ht="108">
      <c r="A998" s="12" t="s">
        <v>1146</v>
      </c>
      <c r="B998" s="1" t="s">
        <v>14</v>
      </c>
      <c r="C998" s="4" t="s">
        <v>1150</v>
      </c>
      <c r="D998" s="2">
        <v>10</v>
      </c>
      <c r="E998" s="1" t="s">
        <v>1151</v>
      </c>
      <c r="F998" s="1" t="s">
        <v>1148</v>
      </c>
      <c r="G998" s="1" t="s">
        <v>2540</v>
      </c>
      <c r="H998" s="1" t="str">
        <f>HYPERLINK("http://123.57.250.226/ProfessionalProjectWebsite/html/projectDetail.html?id=758","指南链接")</f>
        <v>指南链接</v>
      </c>
    </row>
    <row r="999" spans="1:8" ht="84">
      <c r="A999" s="13" t="s">
        <v>1815</v>
      </c>
      <c r="B999" s="1" t="s">
        <v>6</v>
      </c>
      <c r="C999" s="4" t="s">
        <v>1816</v>
      </c>
      <c r="D999" s="2">
        <v>20</v>
      </c>
      <c r="E999" s="1" t="s">
        <v>1817</v>
      </c>
      <c r="F999" s="1" t="s">
        <v>1818</v>
      </c>
      <c r="G999" s="1" t="s">
        <v>2540</v>
      </c>
      <c r="H999" s="1" t="str">
        <f aca="true" t="shared" si="31" ref="H999:H1004">HYPERLINK("http://123.57.250.226/ProfessionalProjectWebsite/html/projectDetail.html?id=899","指南链接")</f>
        <v>指南链接</v>
      </c>
    </row>
    <row r="1000" spans="1:8" ht="84">
      <c r="A1000" s="11" t="s">
        <v>1815</v>
      </c>
      <c r="B1000" s="1" t="s">
        <v>8</v>
      </c>
      <c r="C1000" s="4" t="s">
        <v>1819</v>
      </c>
      <c r="D1000" s="2">
        <v>10</v>
      </c>
      <c r="E1000" s="1" t="s">
        <v>1820</v>
      </c>
      <c r="F1000" s="1" t="s">
        <v>1818</v>
      </c>
      <c r="G1000" s="1" t="s">
        <v>2540</v>
      </c>
      <c r="H1000" s="1" t="str">
        <f t="shared" si="31"/>
        <v>指南链接</v>
      </c>
    </row>
    <row r="1001" spans="1:8" ht="60">
      <c r="A1001" s="11" t="s">
        <v>1815</v>
      </c>
      <c r="B1001" s="1" t="s">
        <v>11</v>
      </c>
      <c r="C1001" s="4" t="s">
        <v>1821</v>
      </c>
      <c r="D1001" s="2">
        <v>10</v>
      </c>
      <c r="E1001" s="1" t="s">
        <v>1822</v>
      </c>
      <c r="F1001" s="1" t="s">
        <v>1818</v>
      </c>
      <c r="G1001" s="1" t="s">
        <v>2540</v>
      </c>
      <c r="H1001" s="1" t="str">
        <f t="shared" si="31"/>
        <v>指南链接</v>
      </c>
    </row>
    <row r="1002" spans="1:8" ht="72">
      <c r="A1002" s="11" t="s">
        <v>1815</v>
      </c>
      <c r="B1002" s="1" t="s">
        <v>12</v>
      </c>
      <c r="C1002" s="4" t="s">
        <v>1823</v>
      </c>
      <c r="D1002" s="2">
        <v>20</v>
      </c>
      <c r="E1002" s="1" t="s">
        <v>1820</v>
      </c>
      <c r="F1002" s="1" t="s">
        <v>1818</v>
      </c>
      <c r="G1002" s="1" t="s">
        <v>2540</v>
      </c>
      <c r="H1002" s="1" t="str">
        <f t="shared" si="31"/>
        <v>指南链接</v>
      </c>
    </row>
    <row r="1003" spans="1:8" ht="72">
      <c r="A1003" s="11" t="s">
        <v>1815</v>
      </c>
      <c r="B1003" s="1" t="s">
        <v>12</v>
      </c>
      <c r="C1003" s="4" t="s">
        <v>1824</v>
      </c>
      <c r="D1003" s="2">
        <v>30</v>
      </c>
      <c r="E1003" s="1" t="s">
        <v>1820</v>
      </c>
      <c r="F1003" s="1" t="s">
        <v>1818</v>
      </c>
      <c r="G1003" s="1" t="s">
        <v>2540</v>
      </c>
      <c r="H1003" s="1" t="str">
        <f t="shared" si="31"/>
        <v>指南链接</v>
      </c>
    </row>
    <row r="1004" spans="1:8" ht="72">
      <c r="A1004" s="12" t="s">
        <v>1815</v>
      </c>
      <c r="B1004" s="1" t="s">
        <v>14</v>
      </c>
      <c r="C1004" s="4" t="s">
        <v>1825</v>
      </c>
      <c r="D1004" s="2">
        <v>20</v>
      </c>
      <c r="E1004" s="1" t="s">
        <v>1820</v>
      </c>
      <c r="F1004" s="1" t="s">
        <v>1818</v>
      </c>
      <c r="G1004" s="1" t="s">
        <v>2540</v>
      </c>
      <c r="H1004" s="1" t="str">
        <f t="shared" si="31"/>
        <v>指南链接</v>
      </c>
    </row>
    <row r="1005" spans="1:8" ht="120">
      <c r="A1005" s="13" t="s">
        <v>809</v>
      </c>
      <c r="B1005" s="1" t="s">
        <v>8</v>
      </c>
      <c r="C1005" s="4" t="s">
        <v>810</v>
      </c>
      <c r="D1005" s="2">
        <v>9</v>
      </c>
      <c r="E1005" s="1" t="s">
        <v>811</v>
      </c>
      <c r="F1005" s="1" t="s">
        <v>812</v>
      </c>
      <c r="G1005" s="1" t="s">
        <v>2540</v>
      </c>
      <c r="H1005" s="1" t="str">
        <f>HYPERLINK("http://123.57.250.226/ProfessionalProjectWebsite/html/projectDetail.html?id=676","指南链接")</f>
        <v>指南链接</v>
      </c>
    </row>
    <row r="1006" spans="1:8" ht="132">
      <c r="A1006" s="11" t="s">
        <v>809</v>
      </c>
      <c r="B1006" s="1" t="s">
        <v>11</v>
      </c>
      <c r="C1006" s="4" t="s">
        <v>813</v>
      </c>
      <c r="D1006" s="2">
        <v>10</v>
      </c>
      <c r="E1006" s="1" t="s">
        <v>811</v>
      </c>
      <c r="F1006" s="1" t="s">
        <v>811</v>
      </c>
      <c r="G1006" s="1" t="s">
        <v>2540</v>
      </c>
      <c r="H1006" s="1" t="str">
        <f>HYPERLINK("http://123.57.250.226/ProfessionalProjectWebsite/html/projectDetail.html?id=676","指南链接")</f>
        <v>指南链接</v>
      </c>
    </row>
    <row r="1007" spans="1:8" ht="144">
      <c r="A1007" s="12" t="s">
        <v>809</v>
      </c>
      <c r="B1007" s="1" t="s">
        <v>12</v>
      </c>
      <c r="C1007" s="4" t="s">
        <v>2701</v>
      </c>
      <c r="D1007" s="2">
        <v>10</v>
      </c>
      <c r="E1007" s="1" t="s">
        <v>814</v>
      </c>
      <c r="F1007" s="1" t="s">
        <v>814</v>
      </c>
      <c r="G1007" s="1" t="s">
        <v>2540</v>
      </c>
      <c r="H1007" s="1" t="str">
        <f>HYPERLINK("http://123.57.250.226/ProfessionalProjectWebsite/html/projectDetail.html?id=676","指南链接")</f>
        <v>指南链接</v>
      </c>
    </row>
    <row r="1008" spans="1:8" ht="84">
      <c r="A1008" s="13" t="s">
        <v>2510</v>
      </c>
      <c r="B1008" s="1" t="s">
        <v>8</v>
      </c>
      <c r="C1008" s="4" t="s">
        <v>2511</v>
      </c>
      <c r="D1008" s="2">
        <v>3</v>
      </c>
      <c r="E1008" s="1" t="s">
        <v>2512</v>
      </c>
      <c r="F1008" s="1" t="s">
        <v>2513</v>
      </c>
      <c r="G1008" s="1" t="s">
        <v>2540</v>
      </c>
      <c r="H1008" s="1" t="str">
        <f>HYPERLINK("http://123.57.250.226/ProfessionalProjectWebsite/html/projectDetail.html?id=1060","指南链接")</f>
        <v>指南链接</v>
      </c>
    </row>
    <row r="1009" spans="1:8" ht="72">
      <c r="A1009" s="11" t="s">
        <v>2510</v>
      </c>
      <c r="B1009" s="1" t="s">
        <v>8</v>
      </c>
      <c r="C1009" s="4" t="s">
        <v>2514</v>
      </c>
      <c r="D1009" s="2">
        <v>2</v>
      </c>
      <c r="E1009" s="1" t="s">
        <v>2515</v>
      </c>
      <c r="F1009" s="1" t="s">
        <v>1615</v>
      </c>
      <c r="G1009" s="1" t="s">
        <v>2540</v>
      </c>
      <c r="H1009" s="1" t="str">
        <f>HYPERLINK("http://123.57.250.226/ProfessionalProjectWebsite/html/projectDetail.html?id=1060","指南链接")</f>
        <v>指南链接</v>
      </c>
    </row>
    <row r="1010" spans="1:8" ht="84">
      <c r="A1010" s="11" t="s">
        <v>2510</v>
      </c>
      <c r="B1010" s="1" t="s">
        <v>11</v>
      </c>
      <c r="C1010" s="4" t="s">
        <v>2516</v>
      </c>
      <c r="D1010" s="2">
        <v>5</v>
      </c>
      <c r="E1010" s="1" t="s">
        <v>2517</v>
      </c>
      <c r="F1010" s="1" t="s">
        <v>2518</v>
      </c>
      <c r="G1010" s="1" t="s">
        <v>2540</v>
      </c>
      <c r="H1010" s="1" t="str">
        <f>HYPERLINK("http://123.57.250.226/ProfessionalProjectWebsite/html/projectDetail.html?id=1060","指南链接")</f>
        <v>指南链接</v>
      </c>
    </row>
    <row r="1011" spans="1:8" ht="96">
      <c r="A1011" s="11" t="s">
        <v>2510</v>
      </c>
      <c r="B1011" s="1" t="s">
        <v>12</v>
      </c>
      <c r="C1011" s="4" t="s">
        <v>2635</v>
      </c>
      <c r="D1011" s="2">
        <v>15</v>
      </c>
      <c r="E1011" s="1" t="s">
        <v>2512</v>
      </c>
      <c r="F1011" s="1" t="s">
        <v>2513</v>
      </c>
      <c r="G1011" s="1" t="s">
        <v>2540</v>
      </c>
      <c r="H1011" s="1" t="str">
        <f>HYPERLINK("http://123.57.250.226/ProfessionalProjectWebsite/html/projectDetail.html?id=1060","指南链接")</f>
        <v>指南链接</v>
      </c>
    </row>
    <row r="1012" spans="1:8" ht="96">
      <c r="A1012" s="12" t="s">
        <v>2510</v>
      </c>
      <c r="B1012" s="1" t="s">
        <v>12</v>
      </c>
      <c r="C1012" s="4" t="s">
        <v>2636</v>
      </c>
      <c r="D1012" s="2">
        <v>5</v>
      </c>
      <c r="E1012" s="1" t="s">
        <v>2515</v>
      </c>
      <c r="F1012" s="1" t="s">
        <v>1615</v>
      </c>
      <c r="G1012" s="1" t="s">
        <v>2540</v>
      </c>
      <c r="H1012" s="1" t="str">
        <f>HYPERLINK("http://123.57.250.226/ProfessionalProjectWebsite/html/projectDetail.html?id=1060","指南链接")</f>
        <v>指南链接</v>
      </c>
    </row>
    <row r="1013" spans="1:8" ht="84">
      <c r="A1013" s="13" t="s">
        <v>1965</v>
      </c>
      <c r="B1013" s="1" t="s">
        <v>6</v>
      </c>
      <c r="C1013" s="4" t="s">
        <v>1972</v>
      </c>
      <c r="D1013" s="2">
        <v>15</v>
      </c>
      <c r="E1013" s="1" t="s">
        <v>1973</v>
      </c>
      <c r="F1013" s="1" t="s">
        <v>1974</v>
      </c>
      <c r="G1013" s="1" t="s">
        <v>2540</v>
      </c>
      <c r="H1013" s="1" t="str">
        <f aca="true" t="shared" si="32" ref="H1013:H1019">HYPERLINK("http://123.57.250.226/ProfessionalProjectWebsite/html/projectDetail.html?id=937","指南链接")</f>
        <v>指南链接</v>
      </c>
    </row>
    <row r="1014" spans="1:8" ht="84">
      <c r="A1014" s="11" t="s">
        <v>1965</v>
      </c>
      <c r="B1014" s="1" t="s">
        <v>8</v>
      </c>
      <c r="C1014" s="4" t="s">
        <v>1966</v>
      </c>
      <c r="D1014" s="2">
        <v>10</v>
      </c>
      <c r="E1014" s="1" t="s">
        <v>1967</v>
      </c>
      <c r="F1014" s="1" t="s">
        <v>1968</v>
      </c>
      <c r="G1014" s="1" t="s">
        <v>2540</v>
      </c>
      <c r="H1014" s="1" t="str">
        <f t="shared" si="32"/>
        <v>指南链接</v>
      </c>
    </row>
    <row r="1015" spans="1:8" ht="96">
      <c r="A1015" s="11" t="s">
        <v>1965</v>
      </c>
      <c r="B1015" s="1" t="s">
        <v>8</v>
      </c>
      <c r="C1015" s="4" t="s">
        <v>1969</v>
      </c>
      <c r="D1015" s="2">
        <v>10</v>
      </c>
      <c r="E1015" s="1" t="s">
        <v>1970</v>
      </c>
      <c r="F1015" s="1" t="s">
        <v>1971</v>
      </c>
      <c r="G1015" s="1" t="s">
        <v>2540</v>
      </c>
      <c r="H1015" s="1" t="str">
        <f t="shared" si="32"/>
        <v>指南链接</v>
      </c>
    </row>
    <row r="1016" spans="1:8" ht="96">
      <c r="A1016" s="11" t="s">
        <v>1965</v>
      </c>
      <c r="B1016" s="1" t="s">
        <v>11</v>
      </c>
      <c r="C1016" s="4" t="s">
        <v>1981</v>
      </c>
      <c r="D1016" s="2">
        <v>3</v>
      </c>
      <c r="E1016" s="1" t="s">
        <v>1978</v>
      </c>
      <c r="F1016" s="1" t="s">
        <v>1978</v>
      </c>
      <c r="G1016" s="1" t="s">
        <v>2540</v>
      </c>
      <c r="H1016" s="1" t="str">
        <f t="shared" si="32"/>
        <v>指南链接</v>
      </c>
    </row>
    <row r="1017" spans="1:8" ht="108">
      <c r="A1017" s="11" t="s">
        <v>1965</v>
      </c>
      <c r="B1017" s="1" t="s">
        <v>12</v>
      </c>
      <c r="C1017" s="4" t="s">
        <v>2637</v>
      </c>
      <c r="D1017" s="2">
        <v>10</v>
      </c>
      <c r="E1017" s="1" t="s">
        <v>1975</v>
      </c>
      <c r="F1017" s="1" t="s">
        <v>1968</v>
      </c>
      <c r="G1017" s="1" t="s">
        <v>2540</v>
      </c>
      <c r="H1017" s="1" t="str">
        <f t="shared" si="32"/>
        <v>指南链接</v>
      </c>
    </row>
    <row r="1018" spans="1:8" ht="96">
      <c r="A1018" s="11" t="s">
        <v>1965</v>
      </c>
      <c r="B1018" s="1" t="s">
        <v>12</v>
      </c>
      <c r="C1018" s="4" t="s">
        <v>1976</v>
      </c>
      <c r="D1018" s="2">
        <v>30</v>
      </c>
      <c r="E1018" s="1" t="s">
        <v>1977</v>
      </c>
      <c r="F1018" s="1" t="s">
        <v>1978</v>
      </c>
      <c r="G1018" s="1" t="s">
        <v>2540</v>
      </c>
      <c r="H1018" s="1" t="str">
        <f t="shared" si="32"/>
        <v>指南链接</v>
      </c>
    </row>
    <row r="1019" spans="1:8" ht="84">
      <c r="A1019" s="12" t="s">
        <v>1965</v>
      </c>
      <c r="B1019" s="1" t="s">
        <v>14</v>
      </c>
      <c r="C1019" s="4" t="s">
        <v>1979</v>
      </c>
      <c r="D1019" s="2">
        <v>15</v>
      </c>
      <c r="E1019" s="1" t="s">
        <v>1980</v>
      </c>
      <c r="F1019" s="1" t="s">
        <v>1978</v>
      </c>
      <c r="G1019" s="1" t="s">
        <v>2540</v>
      </c>
      <c r="H1019" s="1" t="str">
        <f t="shared" si="32"/>
        <v>指南链接</v>
      </c>
    </row>
    <row r="1020" spans="1:8" ht="48">
      <c r="A1020" s="1" t="s">
        <v>805</v>
      </c>
      <c r="B1020" s="1" t="s">
        <v>12</v>
      </c>
      <c r="C1020" s="4" t="s">
        <v>806</v>
      </c>
      <c r="D1020" s="2">
        <v>10</v>
      </c>
      <c r="E1020" s="1" t="s">
        <v>807</v>
      </c>
      <c r="F1020" s="1" t="s">
        <v>808</v>
      </c>
      <c r="G1020" s="1" t="s">
        <v>2540</v>
      </c>
      <c r="H1020" s="1" t="str">
        <f>HYPERLINK("http://123.57.250.226/ProfessionalProjectWebsite/html/projectDetail.html?id=675","指南链接")</f>
        <v>指南链接</v>
      </c>
    </row>
    <row r="1021" spans="1:8" ht="108">
      <c r="A1021" s="13" t="s">
        <v>2404</v>
      </c>
      <c r="B1021" s="1" t="s">
        <v>8</v>
      </c>
      <c r="C1021" s="4" t="s">
        <v>2405</v>
      </c>
      <c r="D1021" s="2">
        <v>6</v>
      </c>
      <c r="E1021" s="1" t="s">
        <v>2406</v>
      </c>
      <c r="F1021" s="1" t="s">
        <v>2407</v>
      </c>
      <c r="G1021" s="1" t="s">
        <v>2540</v>
      </c>
      <c r="H1021" s="1" t="str">
        <f>HYPERLINK("http://123.57.250.226/ProfessionalProjectWebsite/html/projectDetail.html?id=1035","指南链接")</f>
        <v>指南链接</v>
      </c>
    </row>
    <row r="1022" spans="1:8" ht="108">
      <c r="A1022" s="12" t="s">
        <v>2404</v>
      </c>
      <c r="B1022" s="1" t="s">
        <v>11</v>
      </c>
      <c r="C1022" s="4" t="s">
        <v>2408</v>
      </c>
      <c r="D1022" s="2">
        <v>3</v>
      </c>
      <c r="E1022" s="1" t="s">
        <v>2406</v>
      </c>
      <c r="F1022" s="1" t="s">
        <v>2407</v>
      </c>
      <c r="G1022" s="1" t="s">
        <v>2540</v>
      </c>
      <c r="H1022" s="1" t="str">
        <f>HYPERLINK("http://123.57.250.226/ProfessionalProjectWebsite/html/projectDetail.html?id=1035","指南链接")</f>
        <v>指南链接</v>
      </c>
    </row>
    <row r="1023" spans="1:8" ht="48">
      <c r="A1023" s="13" t="s">
        <v>1685</v>
      </c>
      <c r="B1023" s="1" t="s">
        <v>8</v>
      </c>
      <c r="C1023" s="4" t="s">
        <v>2638</v>
      </c>
      <c r="D1023" s="2">
        <v>10</v>
      </c>
      <c r="E1023" s="1" t="s">
        <v>1686</v>
      </c>
      <c r="F1023" s="1" t="s">
        <v>1686</v>
      </c>
      <c r="G1023" s="1" t="s">
        <v>2540</v>
      </c>
      <c r="H1023" s="1" t="str">
        <f>HYPERLINK("http://123.57.250.226/ProfessionalProjectWebsite/html/projectDetail.html?id=872","指南链接")</f>
        <v>指南链接</v>
      </c>
    </row>
    <row r="1024" spans="1:8" ht="48">
      <c r="A1024" s="12" t="s">
        <v>1685</v>
      </c>
      <c r="B1024" s="1" t="s">
        <v>11</v>
      </c>
      <c r="C1024" s="4" t="s">
        <v>1687</v>
      </c>
      <c r="D1024" s="2">
        <v>10</v>
      </c>
      <c r="E1024" s="1" t="s">
        <v>1686</v>
      </c>
      <c r="F1024" s="1" t="s">
        <v>1686</v>
      </c>
      <c r="G1024" s="1" t="s">
        <v>2540</v>
      </c>
      <c r="H1024" s="1" t="str">
        <f>HYPERLINK("http://123.57.250.226/ProfessionalProjectWebsite/html/projectDetail.html?id=872","指南链接")</f>
        <v>指南链接</v>
      </c>
    </row>
    <row r="1025" spans="1:8" ht="84">
      <c r="A1025" s="13" t="s">
        <v>770</v>
      </c>
      <c r="B1025" s="1" t="s">
        <v>8</v>
      </c>
      <c r="C1025" s="4" t="s">
        <v>2702</v>
      </c>
      <c r="D1025" s="2">
        <v>30</v>
      </c>
      <c r="E1025" s="1" t="s">
        <v>771</v>
      </c>
      <c r="F1025" s="1" t="s">
        <v>239</v>
      </c>
      <c r="G1025" s="1" t="s">
        <v>239</v>
      </c>
      <c r="H1025" s="1" t="str">
        <f>HYPERLINK("http://123.57.250.226/ProfessionalProjectWebsite/html/projectDetail.html?id=667","指南链接")</f>
        <v>指南链接</v>
      </c>
    </row>
    <row r="1026" spans="1:8" ht="84">
      <c r="A1026" s="12" t="s">
        <v>770</v>
      </c>
      <c r="B1026" s="1" t="s">
        <v>12</v>
      </c>
      <c r="C1026" s="4" t="s">
        <v>772</v>
      </c>
      <c r="D1026" s="2">
        <v>30</v>
      </c>
      <c r="E1026" s="1" t="s">
        <v>773</v>
      </c>
      <c r="F1026" s="1" t="s">
        <v>239</v>
      </c>
      <c r="G1026" s="1" t="s">
        <v>239</v>
      </c>
      <c r="H1026" s="1" t="str">
        <f>HYPERLINK("http://123.57.250.226/ProfessionalProjectWebsite/html/projectDetail.html?id=667","指南链接")</f>
        <v>指南链接</v>
      </c>
    </row>
    <row r="1027" spans="1:8" ht="96">
      <c r="A1027" s="13" t="s">
        <v>2502</v>
      </c>
      <c r="B1027" s="1" t="s">
        <v>8</v>
      </c>
      <c r="C1027" s="4" t="s">
        <v>2503</v>
      </c>
      <c r="D1027" s="2">
        <v>10</v>
      </c>
      <c r="E1027" s="1" t="s">
        <v>2504</v>
      </c>
      <c r="F1027" s="1" t="s">
        <v>2505</v>
      </c>
      <c r="G1027" s="1" t="s">
        <v>2540</v>
      </c>
      <c r="H1027" s="1" t="str">
        <f>HYPERLINK("http://123.57.250.226/ProfessionalProjectWebsite/html/projectDetail.html?id=1059","指南链接")</f>
        <v>指南链接</v>
      </c>
    </row>
    <row r="1028" spans="1:8" ht="108">
      <c r="A1028" s="11" t="s">
        <v>2502</v>
      </c>
      <c r="B1028" s="1" t="s">
        <v>11</v>
      </c>
      <c r="C1028" s="4" t="s">
        <v>2506</v>
      </c>
      <c r="D1028" s="2">
        <v>20</v>
      </c>
      <c r="E1028" s="1" t="s">
        <v>2507</v>
      </c>
      <c r="F1028" s="1" t="s">
        <v>2505</v>
      </c>
      <c r="G1028" s="1" t="s">
        <v>2540</v>
      </c>
      <c r="H1028" s="1" t="str">
        <f>HYPERLINK("http://123.57.250.226/ProfessionalProjectWebsite/html/projectDetail.html?id=1059","指南链接")</f>
        <v>指南链接</v>
      </c>
    </row>
    <row r="1029" spans="1:8" ht="108">
      <c r="A1029" s="12" t="s">
        <v>2502</v>
      </c>
      <c r="B1029" s="1" t="s">
        <v>12</v>
      </c>
      <c r="C1029" s="4" t="s">
        <v>2508</v>
      </c>
      <c r="D1029" s="2">
        <v>30</v>
      </c>
      <c r="E1029" s="1" t="s">
        <v>2509</v>
      </c>
      <c r="F1029" s="1" t="s">
        <v>2505</v>
      </c>
      <c r="G1029" s="1" t="s">
        <v>2540</v>
      </c>
      <c r="H1029" s="1" t="str">
        <f>HYPERLINK("http://123.57.250.226/ProfessionalProjectWebsite/html/projectDetail.html?id=1059","指南链接")</f>
        <v>指南链接</v>
      </c>
    </row>
    <row r="1030" spans="1:8" ht="72">
      <c r="A1030" s="13" t="s">
        <v>1096</v>
      </c>
      <c r="B1030" s="1" t="s">
        <v>6</v>
      </c>
      <c r="C1030" s="4" t="s">
        <v>2639</v>
      </c>
      <c r="D1030" s="2">
        <v>50</v>
      </c>
      <c r="E1030" s="1" t="s">
        <v>1097</v>
      </c>
      <c r="F1030" s="1" t="s">
        <v>1098</v>
      </c>
      <c r="G1030" s="1" t="s">
        <v>2540</v>
      </c>
      <c r="H1030" s="1" t="str">
        <f>HYPERLINK("http://123.57.250.226/ProfessionalProjectWebsite/html/projectDetail.html?id=730","指南链接")</f>
        <v>指南链接</v>
      </c>
    </row>
    <row r="1031" spans="1:8" ht="72">
      <c r="A1031" s="11" t="s">
        <v>1096</v>
      </c>
      <c r="B1031" s="1" t="s">
        <v>8</v>
      </c>
      <c r="C1031" s="4" t="s">
        <v>2640</v>
      </c>
      <c r="D1031" s="2">
        <v>5</v>
      </c>
      <c r="E1031" s="1" t="s">
        <v>1099</v>
      </c>
      <c r="F1031" s="1" t="s">
        <v>1100</v>
      </c>
      <c r="G1031" s="1" t="s">
        <v>2540</v>
      </c>
      <c r="H1031" s="1" t="str">
        <f>HYPERLINK("http://123.57.250.226/ProfessionalProjectWebsite/html/projectDetail.html?id=730","指南链接")</f>
        <v>指南链接</v>
      </c>
    </row>
    <row r="1032" spans="1:8" ht="60">
      <c r="A1032" s="11" t="s">
        <v>1096</v>
      </c>
      <c r="B1032" s="1" t="s">
        <v>11</v>
      </c>
      <c r="C1032" s="4" t="s">
        <v>2641</v>
      </c>
      <c r="D1032" s="2">
        <v>3</v>
      </c>
      <c r="E1032" s="1" t="s">
        <v>1101</v>
      </c>
      <c r="F1032" s="1" t="s">
        <v>1102</v>
      </c>
      <c r="G1032" s="1" t="s">
        <v>2540</v>
      </c>
      <c r="H1032" s="1" t="str">
        <f>HYPERLINK("http://123.57.250.226/ProfessionalProjectWebsite/html/projectDetail.html?id=730","指南链接")</f>
        <v>指南链接</v>
      </c>
    </row>
    <row r="1033" spans="1:8" ht="72">
      <c r="A1033" s="11" t="s">
        <v>1096</v>
      </c>
      <c r="B1033" s="1" t="s">
        <v>12</v>
      </c>
      <c r="C1033" s="4" t="s">
        <v>2642</v>
      </c>
      <c r="D1033" s="2">
        <v>30</v>
      </c>
      <c r="E1033" s="1" t="s">
        <v>1103</v>
      </c>
      <c r="F1033" s="1" t="s">
        <v>1104</v>
      </c>
      <c r="G1033" s="1" t="s">
        <v>2540</v>
      </c>
      <c r="H1033" s="1" t="str">
        <f>HYPERLINK("http://123.57.250.226/ProfessionalProjectWebsite/html/projectDetail.html?id=730","指南链接")</f>
        <v>指南链接</v>
      </c>
    </row>
    <row r="1034" spans="1:8" ht="72">
      <c r="A1034" s="12" t="s">
        <v>1096</v>
      </c>
      <c r="B1034" s="1" t="s">
        <v>14</v>
      </c>
      <c r="C1034" s="4" t="s">
        <v>2643</v>
      </c>
      <c r="D1034" s="2">
        <v>25</v>
      </c>
      <c r="E1034" s="1" t="s">
        <v>1103</v>
      </c>
      <c r="F1034" s="1" t="s">
        <v>1104</v>
      </c>
      <c r="G1034" s="1" t="s">
        <v>2540</v>
      </c>
      <c r="H1034" s="1" t="str">
        <f>HYPERLINK("http://123.57.250.226/ProfessionalProjectWebsite/html/projectDetail.html?id=730","指南链接")</f>
        <v>指南链接</v>
      </c>
    </row>
    <row r="1035" spans="1:8" ht="96">
      <c r="A1035" s="13" t="s">
        <v>1672</v>
      </c>
      <c r="B1035" s="1" t="s">
        <v>8</v>
      </c>
      <c r="C1035" s="4" t="s">
        <v>2644</v>
      </c>
      <c r="D1035" s="2">
        <v>10</v>
      </c>
      <c r="E1035" s="1" t="s">
        <v>1673</v>
      </c>
      <c r="F1035" s="1" t="s">
        <v>1673</v>
      </c>
      <c r="G1035" s="1" t="s">
        <v>2540</v>
      </c>
      <c r="H1035" s="1" t="str">
        <f>HYPERLINK("http://123.57.250.226/ProfessionalProjectWebsite/html/projectDetail.html?id=870","指南链接")</f>
        <v>指南链接</v>
      </c>
    </row>
    <row r="1036" spans="1:8" ht="72">
      <c r="A1036" s="11" t="s">
        <v>1672</v>
      </c>
      <c r="B1036" s="1" t="s">
        <v>11</v>
      </c>
      <c r="C1036" s="4" t="s">
        <v>1674</v>
      </c>
      <c r="D1036" s="2">
        <v>3</v>
      </c>
      <c r="E1036" s="1" t="s">
        <v>1675</v>
      </c>
      <c r="F1036" s="1" t="s">
        <v>1675</v>
      </c>
      <c r="G1036" s="1" t="s">
        <v>2540</v>
      </c>
      <c r="H1036" s="1" t="str">
        <f>HYPERLINK("http://123.57.250.226/ProfessionalProjectWebsite/html/projectDetail.html?id=870","指南链接")</f>
        <v>指南链接</v>
      </c>
    </row>
    <row r="1037" spans="1:8" ht="60">
      <c r="A1037" s="12" t="s">
        <v>1672</v>
      </c>
      <c r="B1037" s="1" t="s">
        <v>14</v>
      </c>
      <c r="C1037" s="4" t="s">
        <v>1676</v>
      </c>
      <c r="D1037" s="2">
        <v>3</v>
      </c>
      <c r="E1037" s="1" t="s">
        <v>1677</v>
      </c>
      <c r="F1037" s="1" t="s">
        <v>1677</v>
      </c>
      <c r="G1037" s="1" t="s">
        <v>2540</v>
      </c>
      <c r="H1037" s="1" t="str">
        <f>HYPERLINK("http://123.57.250.226/ProfessionalProjectWebsite/html/projectDetail.html?id=870","指南链接")</f>
        <v>指南链接</v>
      </c>
    </row>
    <row r="1038" spans="1:8" ht="48">
      <c r="A1038" s="13" t="s">
        <v>2222</v>
      </c>
      <c r="B1038" s="1" t="s">
        <v>6</v>
      </c>
      <c r="C1038" s="4" t="s">
        <v>2223</v>
      </c>
      <c r="D1038" s="2">
        <v>5</v>
      </c>
      <c r="E1038" s="1" t="s">
        <v>2224</v>
      </c>
      <c r="F1038" s="1" t="s">
        <v>2224</v>
      </c>
      <c r="G1038" s="1" t="s">
        <v>2540</v>
      </c>
      <c r="H1038" s="1" t="str">
        <f>HYPERLINK("http://123.57.250.226/ProfessionalProjectWebsite/html/projectDetail.html?id=990","指南链接")</f>
        <v>指南链接</v>
      </c>
    </row>
    <row r="1039" spans="1:8" ht="60">
      <c r="A1039" s="11" t="s">
        <v>2222</v>
      </c>
      <c r="B1039" s="1" t="s">
        <v>8</v>
      </c>
      <c r="C1039" s="4" t="s">
        <v>2645</v>
      </c>
      <c r="D1039" s="2">
        <v>10</v>
      </c>
      <c r="E1039" s="1" t="s">
        <v>2225</v>
      </c>
      <c r="F1039" s="1" t="s">
        <v>2225</v>
      </c>
      <c r="G1039" s="1" t="s">
        <v>2225</v>
      </c>
      <c r="H1039" s="1" t="str">
        <f>HYPERLINK("http://123.57.250.226/ProfessionalProjectWebsite/html/projectDetail.html?id=990","指南链接")</f>
        <v>指南链接</v>
      </c>
    </row>
    <row r="1040" spans="1:8" ht="48">
      <c r="A1040" s="11" t="s">
        <v>2222</v>
      </c>
      <c r="B1040" s="1" t="s">
        <v>11</v>
      </c>
      <c r="C1040" s="4" t="s">
        <v>2226</v>
      </c>
      <c r="D1040" s="2">
        <v>20</v>
      </c>
      <c r="E1040" s="1" t="s">
        <v>2225</v>
      </c>
      <c r="F1040" s="1" t="s">
        <v>2225</v>
      </c>
      <c r="G1040" s="1" t="s">
        <v>2540</v>
      </c>
      <c r="H1040" s="1" t="str">
        <f>HYPERLINK("http://123.57.250.226/ProfessionalProjectWebsite/html/projectDetail.html?id=990","指南链接")</f>
        <v>指南链接</v>
      </c>
    </row>
    <row r="1041" spans="1:8" ht="48">
      <c r="A1041" s="12" t="s">
        <v>2222</v>
      </c>
      <c r="B1041" s="1" t="s">
        <v>14</v>
      </c>
      <c r="C1041" s="4" t="s">
        <v>2646</v>
      </c>
      <c r="D1041" s="2">
        <v>5</v>
      </c>
      <c r="E1041" s="1" t="s">
        <v>2225</v>
      </c>
      <c r="F1041" s="1" t="s">
        <v>2225</v>
      </c>
      <c r="G1041" s="1" t="s">
        <v>2540</v>
      </c>
      <c r="H1041" s="1" t="str">
        <f>HYPERLINK("http://123.57.250.226/ProfessionalProjectWebsite/html/projectDetail.html?id=990","指南链接")</f>
        <v>指南链接</v>
      </c>
    </row>
    <row r="1042" spans="1:8" ht="72">
      <c r="A1042" s="13" t="s">
        <v>1300</v>
      </c>
      <c r="B1042" s="1" t="s">
        <v>8</v>
      </c>
      <c r="C1042" s="4" t="s">
        <v>1301</v>
      </c>
      <c r="D1042" s="2">
        <v>5</v>
      </c>
      <c r="E1042" s="1" t="s">
        <v>1302</v>
      </c>
      <c r="F1042" s="1" t="s">
        <v>1302</v>
      </c>
      <c r="G1042" s="1" t="s">
        <v>2540</v>
      </c>
      <c r="H1042" s="1" t="str">
        <f>HYPERLINK("http://123.57.250.226/ProfessionalProjectWebsite/html/projectDetail.html?id=798","指南链接")</f>
        <v>指南链接</v>
      </c>
    </row>
    <row r="1043" spans="1:8" ht="84">
      <c r="A1043" s="11" t="s">
        <v>1300</v>
      </c>
      <c r="B1043" s="1" t="s">
        <v>11</v>
      </c>
      <c r="C1043" s="4" t="s">
        <v>1303</v>
      </c>
      <c r="D1043" s="2">
        <v>20</v>
      </c>
      <c r="E1043" s="1" t="s">
        <v>1302</v>
      </c>
      <c r="F1043" s="1" t="s">
        <v>1302</v>
      </c>
      <c r="G1043" s="1" t="s">
        <v>2540</v>
      </c>
      <c r="H1043" s="1" t="str">
        <f>HYPERLINK("http://123.57.250.226/ProfessionalProjectWebsite/html/projectDetail.html?id=798","指南链接")</f>
        <v>指南链接</v>
      </c>
    </row>
    <row r="1044" spans="1:8" ht="108">
      <c r="A1044" s="11" t="s">
        <v>1300</v>
      </c>
      <c r="B1044" s="1" t="s">
        <v>12</v>
      </c>
      <c r="C1044" s="4" t="s">
        <v>1304</v>
      </c>
      <c r="D1044" s="2">
        <v>10</v>
      </c>
      <c r="E1044" s="1" t="s">
        <v>1302</v>
      </c>
      <c r="F1044" s="1" t="s">
        <v>1302</v>
      </c>
      <c r="G1044" s="1" t="s">
        <v>2540</v>
      </c>
      <c r="H1044" s="1" t="str">
        <f>HYPERLINK("http://123.57.250.226/ProfessionalProjectWebsite/html/projectDetail.html?id=798","指南链接")</f>
        <v>指南链接</v>
      </c>
    </row>
    <row r="1045" spans="1:8" ht="84">
      <c r="A1045" s="11" t="s">
        <v>1300</v>
      </c>
      <c r="B1045" s="1" t="s">
        <v>14</v>
      </c>
      <c r="C1045" s="4" t="s">
        <v>2647</v>
      </c>
      <c r="D1045" s="2">
        <v>3</v>
      </c>
      <c r="E1045" s="1" t="s">
        <v>1305</v>
      </c>
      <c r="F1045" s="1" t="s">
        <v>1305</v>
      </c>
      <c r="G1045" s="1" t="s">
        <v>2540</v>
      </c>
      <c r="H1045" s="1" t="str">
        <f>HYPERLINK("http://123.57.250.226/ProfessionalProjectWebsite/html/projectDetail.html?id=798","指南链接")</f>
        <v>指南链接</v>
      </c>
    </row>
    <row r="1046" spans="1:8" ht="84">
      <c r="A1046" s="12" t="s">
        <v>1300</v>
      </c>
      <c r="B1046" s="1" t="s">
        <v>16</v>
      </c>
      <c r="C1046" s="4" t="s">
        <v>1306</v>
      </c>
      <c r="D1046" s="2">
        <v>3</v>
      </c>
      <c r="E1046" s="1" t="s">
        <v>1302</v>
      </c>
      <c r="F1046" s="1" t="s">
        <v>5</v>
      </c>
      <c r="G1046" s="1" t="s">
        <v>1302</v>
      </c>
      <c r="H1046" s="1" t="str">
        <f>HYPERLINK("http://123.57.250.226/ProfessionalProjectWebsite/html/projectDetail.html?id=798","指南链接")</f>
        <v>指南链接</v>
      </c>
    </row>
    <row r="1047" spans="1:8" ht="60">
      <c r="A1047" s="13" t="s">
        <v>1178</v>
      </c>
      <c r="B1047" s="1" t="s">
        <v>11</v>
      </c>
      <c r="C1047" s="4" t="s">
        <v>2648</v>
      </c>
      <c r="D1047" s="2">
        <v>80</v>
      </c>
      <c r="E1047" s="1" t="s">
        <v>1183</v>
      </c>
      <c r="F1047" s="1" t="s">
        <v>1181</v>
      </c>
      <c r="G1047" s="1" t="s">
        <v>2540</v>
      </c>
      <c r="H1047" s="1" t="str">
        <f>HYPERLINK("http://123.57.250.226/ProfessionalProjectWebsite/html/projectDetail.html?id=763","指南链接")</f>
        <v>指南链接</v>
      </c>
    </row>
    <row r="1048" spans="1:8" ht="108">
      <c r="A1048" s="11" t="s">
        <v>1178</v>
      </c>
      <c r="B1048" s="1" t="s">
        <v>12</v>
      </c>
      <c r="C1048" s="4" t="s">
        <v>1179</v>
      </c>
      <c r="D1048" s="2">
        <v>30</v>
      </c>
      <c r="E1048" s="1" t="s">
        <v>1180</v>
      </c>
      <c r="F1048" s="1" t="s">
        <v>1181</v>
      </c>
      <c r="G1048" s="1" t="s">
        <v>2540</v>
      </c>
      <c r="H1048" s="1" t="str">
        <f>HYPERLINK("http://123.57.250.226/ProfessionalProjectWebsite/html/projectDetail.html?id=763","指南链接")</f>
        <v>指南链接</v>
      </c>
    </row>
    <row r="1049" spans="1:8" ht="84">
      <c r="A1049" s="12" t="s">
        <v>1178</v>
      </c>
      <c r="B1049" s="1" t="s">
        <v>14</v>
      </c>
      <c r="C1049" s="4" t="s">
        <v>2649</v>
      </c>
      <c r="D1049" s="2">
        <v>10</v>
      </c>
      <c r="E1049" s="1" t="s">
        <v>1182</v>
      </c>
      <c r="F1049" s="1" t="s">
        <v>1181</v>
      </c>
      <c r="G1049" s="1" t="s">
        <v>2540</v>
      </c>
      <c r="H1049" s="1" t="str">
        <f>HYPERLINK("http://123.57.250.226/ProfessionalProjectWebsite/html/projectDetail.html?id=763","指南链接")</f>
        <v>指南链接</v>
      </c>
    </row>
    <row r="1050" spans="1:8" ht="60">
      <c r="A1050" s="1" t="s">
        <v>1370</v>
      </c>
      <c r="B1050" s="1" t="s">
        <v>6</v>
      </c>
      <c r="C1050" s="4" t="s">
        <v>1371</v>
      </c>
      <c r="D1050" s="2">
        <v>1</v>
      </c>
      <c r="E1050" s="1" t="s">
        <v>1372</v>
      </c>
      <c r="F1050" s="1" t="s">
        <v>1373</v>
      </c>
      <c r="G1050" s="1" t="s">
        <v>1373</v>
      </c>
      <c r="H1050" s="1" t="str">
        <f>HYPERLINK("http://123.57.250.226/ProfessionalProjectWebsite/html/projectDetail.html?id=810","指南链接")</f>
        <v>指南链接</v>
      </c>
    </row>
    <row r="1051" spans="1:8" ht="132">
      <c r="A1051" s="13" t="s">
        <v>1580</v>
      </c>
      <c r="B1051" s="1" t="s">
        <v>6</v>
      </c>
      <c r="C1051" s="4" t="s">
        <v>1581</v>
      </c>
      <c r="D1051" s="2">
        <v>6</v>
      </c>
      <c r="E1051" s="1" t="s">
        <v>1582</v>
      </c>
      <c r="F1051" s="1" t="s">
        <v>1582</v>
      </c>
      <c r="G1051" s="1" t="s">
        <v>2540</v>
      </c>
      <c r="H1051" s="1" t="str">
        <f>HYPERLINK("http://123.57.250.226/ProfessionalProjectWebsite/html/projectDetail.html?id=855","指南链接")</f>
        <v>指南链接</v>
      </c>
    </row>
    <row r="1052" spans="1:8" ht="84">
      <c r="A1052" s="11" t="s">
        <v>1580</v>
      </c>
      <c r="B1052" s="1" t="s">
        <v>11</v>
      </c>
      <c r="C1052" s="4" t="s">
        <v>1583</v>
      </c>
      <c r="D1052" s="2">
        <v>3</v>
      </c>
      <c r="E1052" s="1" t="s">
        <v>1584</v>
      </c>
      <c r="F1052" s="1" t="s">
        <v>1584</v>
      </c>
      <c r="G1052" s="1" t="s">
        <v>2540</v>
      </c>
      <c r="H1052" s="1" t="str">
        <f>HYPERLINK("http://123.57.250.226/ProfessionalProjectWebsite/html/projectDetail.html?id=855","指南链接")</f>
        <v>指南链接</v>
      </c>
    </row>
    <row r="1053" spans="1:8" ht="60">
      <c r="A1053" s="11" t="s">
        <v>1580</v>
      </c>
      <c r="B1053" s="1" t="s">
        <v>12</v>
      </c>
      <c r="C1053" s="4" t="s">
        <v>1585</v>
      </c>
      <c r="D1053" s="2">
        <v>4</v>
      </c>
      <c r="E1053" s="1" t="s">
        <v>1586</v>
      </c>
      <c r="F1053" s="1" t="s">
        <v>1586</v>
      </c>
      <c r="G1053" s="1" t="s">
        <v>2540</v>
      </c>
      <c r="H1053" s="1" t="str">
        <f>HYPERLINK("http://123.57.250.226/ProfessionalProjectWebsite/html/projectDetail.html?id=855","指南链接")</f>
        <v>指南链接</v>
      </c>
    </row>
    <row r="1054" spans="1:8" ht="36">
      <c r="A1054" s="12" t="s">
        <v>1580</v>
      </c>
      <c r="B1054" s="1" t="s">
        <v>14</v>
      </c>
      <c r="C1054" s="4" t="s">
        <v>1587</v>
      </c>
      <c r="D1054" s="2">
        <v>5</v>
      </c>
      <c r="E1054" s="1" t="s">
        <v>1588</v>
      </c>
      <c r="F1054" s="1" t="s">
        <v>1588</v>
      </c>
      <c r="G1054" s="1" t="s">
        <v>2540</v>
      </c>
      <c r="H1054" s="1" t="str">
        <f>HYPERLINK("http://123.57.250.226/ProfessionalProjectWebsite/html/projectDetail.html?id=855","指南链接")</f>
        <v>指南链接</v>
      </c>
    </row>
    <row r="1055" spans="1:8" ht="180">
      <c r="A1055" s="13" t="s">
        <v>792</v>
      </c>
      <c r="B1055" s="1" t="s">
        <v>8</v>
      </c>
      <c r="C1055" s="4" t="s">
        <v>793</v>
      </c>
      <c r="D1055" s="2">
        <v>5</v>
      </c>
      <c r="E1055" s="1" t="s">
        <v>794</v>
      </c>
      <c r="F1055" s="1" t="s">
        <v>794</v>
      </c>
      <c r="G1055" s="1" t="s">
        <v>794</v>
      </c>
      <c r="H1055" s="1" t="str">
        <f>HYPERLINK("http://123.57.250.226/ProfessionalProjectWebsite/html/projectDetail.html?id=672","指南链接")</f>
        <v>指南链接</v>
      </c>
    </row>
    <row r="1056" spans="1:8" ht="156">
      <c r="A1056" s="11" t="s">
        <v>792</v>
      </c>
      <c r="B1056" s="1" t="s">
        <v>11</v>
      </c>
      <c r="C1056" s="4" t="s">
        <v>796</v>
      </c>
      <c r="D1056" s="2">
        <v>3</v>
      </c>
      <c r="E1056" s="1" t="s">
        <v>794</v>
      </c>
      <c r="F1056" s="1" t="s">
        <v>794</v>
      </c>
      <c r="G1056" s="1" t="s">
        <v>2540</v>
      </c>
      <c r="H1056" s="1" t="str">
        <f>HYPERLINK("http://123.57.250.226/ProfessionalProjectWebsite/html/projectDetail.html?id=672","指南链接")</f>
        <v>指南链接</v>
      </c>
    </row>
    <row r="1057" spans="1:8" ht="180">
      <c r="A1057" s="11" t="s">
        <v>792</v>
      </c>
      <c r="B1057" s="1" t="s">
        <v>12</v>
      </c>
      <c r="C1057" s="4" t="s">
        <v>795</v>
      </c>
      <c r="D1057" s="2">
        <v>2</v>
      </c>
      <c r="E1057" s="1" t="s">
        <v>794</v>
      </c>
      <c r="F1057" s="1" t="s">
        <v>5</v>
      </c>
      <c r="G1057" s="1" t="s">
        <v>794</v>
      </c>
      <c r="H1057" s="1" t="str">
        <f>HYPERLINK("http://123.57.250.226/ProfessionalProjectWebsite/html/projectDetail.html?id=672","指南链接")</f>
        <v>指南链接</v>
      </c>
    </row>
    <row r="1058" spans="1:8" ht="180">
      <c r="A1058" s="11" t="s">
        <v>792</v>
      </c>
      <c r="B1058" s="1" t="s">
        <v>12</v>
      </c>
      <c r="C1058" s="4" t="s">
        <v>797</v>
      </c>
      <c r="D1058" s="2">
        <v>8</v>
      </c>
      <c r="E1058" s="1" t="s">
        <v>794</v>
      </c>
      <c r="F1058" s="1" t="s">
        <v>794</v>
      </c>
      <c r="G1058" s="1" t="s">
        <v>794</v>
      </c>
      <c r="H1058" s="1" t="str">
        <f>HYPERLINK("http://123.57.250.226/ProfessionalProjectWebsite/html/projectDetail.html?id=672","指南链接")</f>
        <v>指南链接</v>
      </c>
    </row>
    <row r="1059" spans="1:8" ht="180">
      <c r="A1059" s="12" t="s">
        <v>792</v>
      </c>
      <c r="B1059" s="1" t="s">
        <v>14</v>
      </c>
      <c r="C1059" s="4" t="s">
        <v>798</v>
      </c>
      <c r="D1059" s="2">
        <v>3</v>
      </c>
      <c r="E1059" s="1" t="s">
        <v>794</v>
      </c>
      <c r="F1059" s="1" t="s">
        <v>794</v>
      </c>
      <c r="G1059" s="1" t="s">
        <v>794</v>
      </c>
      <c r="H1059" s="1" t="str">
        <f>HYPERLINK("http://123.57.250.226/ProfessionalProjectWebsite/html/projectDetail.html?id=672","指南链接")</f>
        <v>指南链接</v>
      </c>
    </row>
    <row r="1060" spans="1:8" ht="132">
      <c r="A1060" s="1" t="s">
        <v>2100</v>
      </c>
      <c r="B1060" s="1" t="s">
        <v>8</v>
      </c>
      <c r="C1060" s="4" t="s">
        <v>2101</v>
      </c>
      <c r="D1060" s="2">
        <v>4</v>
      </c>
      <c r="E1060" s="1" t="s">
        <v>2102</v>
      </c>
      <c r="F1060" s="1" t="s">
        <v>2103</v>
      </c>
      <c r="G1060" s="1" t="s">
        <v>2540</v>
      </c>
      <c r="H1060" s="1" t="str">
        <f>HYPERLINK("http://123.57.250.226/ProfessionalProjectWebsite/html/projectDetail.html?id=969","指南链接")</f>
        <v>指南链接</v>
      </c>
    </row>
    <row r="1061" spans="1:8" ht="48">
      <c r="A1061" s="13" t="s">
        <v>1374</v>
      </c>
      <c r="B1061" s="1" t="s">
        <v>6</v>
      </c>
      <c r="C1061" s="4" t="s">
        <v>1375</v>
      </c>
      <c r="D1061" s="2">
        <v>2</v>
      </c>
      <c r="E1061" s="1" t="s">
        <v>1376</v>
      </c>
      <c r="F1061" s="1" t="s">
        <v>1377</v>
      </c>
      <c r="G1061" s="1" t="s">
        <v>2540</v>
      </c>
      <c r="H1061" s="1" t="str">
        <f>HYPERLINK("http://123.57.250.226/ProfessionalProjectWebsite/html/projectDetail.html?id=811","指南链接")</f>
        <v>指南链接</v>
      </c>
    </row>
    <row r="1062" spans="1:8" ht="48">
      <c r="A1062" s="11" t="s">
        <v>1374</v>
      </c>
      <c r="B1062" s="1" t="s">
        <v>8</v>
      </c>
      <c r="C1062" s="4" t="s">
        <v>1378</v>
      </c>
      <c r="D1062" s="2">
        <v>2</v>
      </c>
      <c r="E1062" s="1" t="s">
        <v>1376</v>
      </c>
      <c r="F1062" s="1" t="s">
        <v>1379</v>
      </c>
      <c r="G1062" s="1" t="s">
        <v>2540</v>
      </c>
      <c r="H1062" s="1" t="str">
        <f>HYPERLINK("http://123.57.250.226/ProfessionalProjectWebsite/html/projectDetail.html?id=811","指南链接")</f>
        <v>指南链接</v>
      </c>
    </row>
    <row r="1063" spans="1:8" ht="36">
      <c r="A1063" s="11" t="s">
        <v>1374</v>
      </c>
      <c r="B1063" s="1" t="s">
        <v>11</v>
      </c>
      <c r="C1063" s="4" t="s">
        <v>1380</v>
      </c>
      <c r="D1063" s="2">
        <v>2</v>
      </c>
      <c r="E1063" s="1" t="s">
        <v>1376</v>
      </c>
      <c r="F1063" s="1" t="s">
        <v>1381</v>
      </c>
      <c r="G1063" s="1" t="s">
        <v>2540</v>
      </c>
      <c r="H1063" s="1" t="str">
        <f>HYPERLINK("http://123.57.250.226/ProfessionalProjectWebsite/html/projectDetail.html?id=811","指南链接")</f>
        <v>指南链接</v>
      </c>
    </row>
    <row r="1064" spans="1:8" ht="48">
      <c r="A1064" s="11" t="s">
        <v>1374</v>
      </c>
      <c r="B1064" s="1" t="s">
        <v>12</v>
      </c>
      <c r="C1064" s="4" t="s">
        <v>1221</v>
      </c>
      <c r="D1064" s="2">
        <v>11</v>
      </c>
      <c r="E1064" s="1" t="s">
        <v>1376</v>
      </c>
      <c r="F1064" s="1" t="s">
        <v>1382</v>
      </c>
      <c r="G1064" s="1" t="s">
        <v>2540</v>
      </c>
      <c r="H1064" s="1" t="str">
        <f>HYPERLINK("http://123.57.250.226/ProfessionalProjectWebsite/html/projectDetail.html?id=811","指南链接")</f>
        <v>指南链接</v>
      </c>
    </row>
    <row r="1065" spans="1:8" ht="48">
      <c r="A1065" s="12" t="s">
        <v>1374</v>
      </c>
      <c r="B1065" s="1" t="s">
        <v>14</v>
      </c>
      <c r="C1065" s="4" t="s">
        <v>1222</v>
      </c>
      <c r="D1065" s="2">
        <v>5</v>
      </c>
      <c r="E1065" s="1" t="s">
        <v>1376</v>
      </c>
      <c r="F1065" s="1" t="s">
        <v>1383</v>
      </c>
      <c r="G1065" s="1" t="s">
        <v>2540</v>
      </c>
      <c r="H1065" s="1" t="str">
        <f>HYPERLINK("http://123.57.250.226/ProfessionalProjectWebsite/html/projectDetail.html?id=811","指南链接")</f>
        <v>指南链接</v>
      </c>
    </row>
    <row r="1066" spans="1:8" ht="108">
      <c r="A1066" s="13" t="s">
        <v>2361</v>
      </c>
      <c r="B1066" s="1" t="s">
        <v>6</v>
      </c>
      <c r="C1066" s="4" t="s">
        <v>2362</v>
      </c>
      <c r="D1066" s="2">
        <v>7</v>
      </c>
      <c r="E1066" s="1" t="s">
        <v>2363</v>
      </c>
      <c r="F1066" s="1" t="s">
        <v>2364</v>
      </c>
      <c r="G1066" s="1" t="s">
        <v>2540</v>
      </c>
      <c r="H1066" s="1" t="str">
        <f>HYPERLINK("http://123.57.250.226/ProfessionalProjectWebsite/html/projectDetail.html?id=1019","指南链接")</f>
        <v>指南链接</v>
      </c>
    </row>
    <row r="1067" spans="1:8" ht="96">
      <c r="A1067" s="11" t="s">
        <v>2361</v>
      </c>
      <c r="B1067" s="1" t="s">
        <v>8</v>
      </c>
      <c r="C1067" s="4" t="s">
        <v>2365</v>
      </c>
      <c r="D1067" s="2">
        <v>5</v>
      </c>
      <c r="E1067" s="1" t="s">
        <v>2366</v>
      </c>
      <c r="F1067" s="1" t="s">
        <v>2364</v>
      </c>
      <c r="G1067" s="1" t="s">
        <v>2540</v>
      </c>
      <c r="H1067" s="1" t="str">
        <f>HYPERLINK("http://123.57.250.226/ProfessionalProjectWebsite/html/projectDetail.html?id=1019","指南链接")</f>
        <v>指南链接</v>
      </c>
    </row>
    <row r="1068" spans="1:8" ht="96">
      <c r="A1068" s="11" t="s">
        <v>2361</v>
      </c>
      <c r="B1068" s="1" t="s">
        <v>11</v>
      </c>
      <c r="C1068" s="4" t="s">
        <v>2367</v>
      </c>
      <c r="D1068" s="2">
        <v>10</v>
      </c>
      <c r="E1068" s="1" t="s">
        <v>2368</v>
      </c>
      <c r="F1068" s="1" t="s">
        <v>2364</v>
      </c>
      <c r="G1068" s="1" t="s">
        <v>2540</v>
      </c>
      <c r="H1068" s="1" t="str">
        <f>HYPERLINK("http://123.57.250.226/ProfessionalProjectWebsite/html/projectDetail.html?id=1019","指南链接")</f>
        <v>指南链接</v>
      </c>
    </row>
    <row r="1069" spans="1:8" ht="96">
      <c r="A1069" s="12" t="s">
        <v>2361</v>
      </c>
      <c r="B1069" s="1" t="s">
        <v>12</v>
      </c>
      <c r="C1069" s="4" t="s">
        <v>2369</v>
      </c>
      <c r="D1069" s="2">
        <v>10</v>
      </c>
      <c r="E1069" s="1" t="s">
        <v>2370</v>
      </c>
      <c r="F1069" s="1" t="s">
        <v>2364</v>
      </c>
      <c r="G1069" s="1" t="s">
        <v>2540</v>
      </c>
      <c r="H1069" s="1" t="str">
        <f>HYPERLINK("http://123.57.250.226/ProfessionalProjectWebsite/html/projectDetail.html?id=1019","指南链接")</f>
        <v>指南链接</v>
      </c>
    </row>
    <row r="1070" spans="1:8" ht="144">
      <c r="A1070" s="13" t="s">
        <v>1267</v>
      </c>
      <c r="B1070" s="1" t="s">
        <v>8</v>
      </c>
      <c r="C1070" s="4" t="s">
        <v>1268</v>
      </c>
      <c r="D1070" s="2">
        <v>7</v>
      </c>
      <c r="E1070" s="1" t="s">
        <v>1269</v>
      </c>
      <c r="F1070" s="1" t="s">
        <v>1270</v>
      </c>
      <c r="G1070" s="1" t="s">
        <v>1270</v>
      </c>
      <c r="H1070" s="1" t="str">
        <f>HYPERLINK("http://123.57.250.226/ProfessionalProjectWebsite/html/projectDetail.html?id=792","指南链接")</f>
        <v>指南链接</v>
      </c>
    </row>
    <row r="1071" spans="1:8" ht="144">
      <c r="A1071" s="12" t="s">
        <v>1267</v>
      </c>
      <c r="B1071" s="1" t="s">
        <v>11</v>
      </c>
      <c r="C1071" s="4" t="s">
        <v>1271</v>
      </c>
      <c r="D1071" s="2">
        <v>3</v>
      </c>
      <c r="E1071" s="1" t="s">
        <v>1272</v>
      </c>
      <c r="F1071" s="1" t="s">
        <v>1270</v>
      </c>
      <c r="G1071" s="1" t="s">
        <v>1270</v>
      </c>
      <c r="H1071" s="1" t="str">
        <f>HYPERLINK("http://123.57.250.226/ProfessionalProjectWebsite/html/projectDetail.html?id=792","指南链接")</f>
        <v>指南链接</v>
      </c>
    </row>
    <row r="1072" spans="1:8" ht="108">
      <c r="A1072" s="13" t="s">
        <v>74</v>
      </c>
      <c r="B1072" s="1" t="s">
        <v>6</v>
      </c>
      <c r="C1072" s="4" t="s">
        <v>78</v>
      </c>
      <c r="D1072" s="2">
        <v>5</v>
      </c>
      <c r="E1072" s="1" t="s">
        <v>76</v>
      </c>
      <c r="F1072" s="1" t="s">
        <v>77</v>
      </c>
      <c r="G1072" s="1" t="s">
        <v>2540</v>
      </c>
      <c r="H1072" s="1" t="str">
        <f>HYPERLINK("http://123.57.250.226/ProfessionalProjectWebsite/html/projectDetail.html?id=528","指南链接")</f>
        <v>指南链接</v>
      </c>
    </row>
    <row r="1073" spans="1:8" ht="108">
      <c r="A1073" s="11" t="s">
        <v>74</v>
      </c>
      <c r="B1073" s="1" t="s">
        <v>8</v>
      </c>
      <c r="C1073" s="4" t="s">
        <v>75</v>
      </c>
      <c r="D1073" s="2">
        <v>5</v>
      </c>
      <c r="E1073" s="1" t="s">
        <v>76</v>
      </c>
      <c r="F1073" s="1" t="s">
        <v>77</v>
      </c>
      <c r="G1073" s="1" t="s">
        <v>2540</v>
      </c>
      <c r="H1073" s="1" t="str">
        <f>HYPERLINK("http://123.57.250.226/ProfessionalProjectWebsite/html/projectDetail.html?id=528","指南链接")</f>
        <v>指南链接</v>
      </c>
    </row>
    <row r="1074" spans="1:8" ht="108">
      <c r="A1074" s="11" t="s">
        <v>74</v>
      </c>
      <c r="B1074" s="1" t="s">
        <v>11</v>
      </c>
      <c r="C1074" s="4" t="s">
        <v>79</v>
      </c>
      <c r="D1074" s="2">
        <v>5</v>
      </c>
      <c r="E1074" s="1" t="s">
        <v>76</v>
      </c>
      <c r="F1074" s="1" t="s">
        <v>77</v>
      </c>
      <c r="G1074" s="1" t="s">
        <v>2540</v>
      </c>
      <c r="H1074" s="1" t="str">
        <f>HYPERLINK("http://123.57.250.226/ProfessionalProjectWebsite/html/projectDetail.html?id=528","指南链接")</f>
        <v>指南链接</v>
      </c>
    </row>
    <row r="1075" spans="1:8" ht="108">
      <c r="A1075" s="11" t="s">
        <v>74</v>
      </c>
      <c r="B1075" s="1" t="s">
        <v>14</v>
      </c>
      <c r="C1075" s="4" t="s">
        <v>81</v>
      </c>
      <c r="D1075" s="2">
        <v>5</v>
      </c>
      <c r="E1075" s="1" t="s">
        <v>76</v>
      </c>
      <c r="F1075" s="1" t="s">
        <v>77</v>
      </c>
      <c r="G1075" s="1" t="s">
        <v>2540</v>
      </c>
      <c r="H1075" s="1" t="str">
        <f>HYPERLINK("http://123.57.250.226/ProfessionalProjectWebsite/html/projectDetail.html?id=528","指南链接")</f>
        <v>指南链接</v>
      </c>
    </row>
    <row r="1076" spans="1:8" ht="108">
      <c r="A1076" s="12" t="s">
        <v>74</v>
      </c>
      <c r="B1076" s="1" t="s">
        <v>22</v>
      </c>
      <c r="C1076" s="4" t="s">
        <v>80</v>
      </c>
      <c r="D1076" s="2">
        <v>5</v>
      </c>
      <c r="E1076" s="1" t="s">
        <v>76</v>
      </c>
      <c r="F1076" s="1" t="s">
        <v>77</v>
      </c>
      <c r="G1076" s="1" t="s">
        <v>2540</v>
      </c>
      <c r="H1076" s="1" t="str">
        <f>HYPERLINK("http://123.57.250.226/ProfessionalProjectWebsite/html/projectDetail.html?id=528","指南链接")</f>
        <v>指南链接</v>
      </c>
    </row>
    <row r="1077" spans="1:8" ht="96">
      <c r="A1077" s="13" t="s">
        <v>1589</v>
      </c>
      <c r="B1077" s="1" t="s">
        <v>6</v>
      </c>
      <c r="C1077" s="4" t="s">
        <v>1590</v>
      </c>
      <c r="D1077" s="2">
        <v>7</v>
      </c>
      <c r="E1077" s="1" t="s">
        <v>1591</v>
      </c>
      <c r="F1077" s="1" t="s">
        <v>1591</v>
      </c>
      <c r="G1077" s="1" t="s">
        <v>2540</v>
      </c>
      <c r="H1077" s="1" t="str">
        <f aca="true" t="shared" si="33" ref="H1077:H1082">HYPERLINK("http://123.57.250.226/ProfessionalProjectWebsite/html/projectDetail.html?id=856","指南链接")</f>
        <v>指南链接</v>
      </c>
    </row>
    <row r="1078" spans="1:8" ht="84">
      <c r="A1078" s="11" t="s">
        <v>1589</v>
      </c>
      <c r="B1078" s="1" t="s">
        <v>8</v>
      </c>
      <c r="C1078" s="4" t="s">
        <v>2710</v>
      </c>
      <c r="D1078" s="2">
        <v>28</v>
      </c>
      <c r="E1078" s="1" t="s">
        <v>1592</v>
      </c>
      <c r="F1078" s="1" t="s">
        <v>1592</v>
      </c>
      <c r="G1078" s="1" t="s">
        <v>2540</v>
      </c>
      <c r="H1078" s="1" t="str">
        <f t="shared" si="33"/>
        <v>指南链接</v>
      </c>
    </row>
    <row r="1079" spans="1:8" ht="96">
      <c r="A1079" s="11" t="s">
        <v>1589</v>
      </c>
      <c r="B1079" s="1" t="s">
        <v>11</v>
      </c>
      <c r="C1079" s="4" t="s">
        <v>1593</v>
      </c>
      <c r="D1079" s="2">
        <v>17</v>
      </c>
      <c r="E1079" s="1" t="s">
        <v>1594</v>
      </c>
      <c r="F1079" s="1" t="s">
        <v>1594</v>
      </c>
      <c r="G1079" s="1" t="s">
        <v>2540</v>
      </c>
      <c r="H1079" s="1" t="str">
        <f t="shared" si="33"/>
        <v>指南链接</v>
      </c>
    </row>
    <row r="1080" spans="1:8" ht="96">
      <c r="A1080" s="11" t="s">
        <v>1589</v>
      </c>
      <c r="B1080" s="1" t="s">
        <v>12</v>
      </c>
      <c r="C1080" s="4" t="s">
        <v>1595</v>
      </c>
      <c r="D1080" s="2">
        <v>8</v>
      </c>
      <c r="E1080" s="1" t="s">
        <v>1594</v>
      </c>
      <c r="F1080" s="1" t="s">
        <v>1594</v>
      </c>
      <c r="G1080" s="1" t="s">
        <v>2540</v>
      </c>
      <c r="H1080" s="1" t="str">
        <f t="shared" si="33"/>
        <v>指南链接</v>
      </c>
    </row>
    <row r="1081" spans="1:8" ht="96">
      <c r="A1081" s="11" t="s">
        <v>1589</v>
      </c>
      <c r="B1081" s="1" t="s">
        <v>14</v>
      </c>
      <c r="C1081" s="4" t="s">
        <v>1596</v>
      </c>
      <c r="D1081" s="2">
        <v>5</v>
      </c>
      <c r="E1081" s="1" t="s">
        <v>1594</v>
      </c>
      <c r="F1081" s="1" t="s">
        <v>1594</v>
      </c>
      <c r="G1081" s="1" t="s">
        <v>2540</v>
      </c>
      <c r="H1081" s="1" t="str">
        <f t="shared" si="33"/>
        <v>指南链接</v>
      </c>
    </row>
    <row r="1082" spans="1:8" ht="96">
      <c r="A1082" s="12" t="s">
        <v>1589</v>
      </c>
      <c r="B1082" s="1" t="s">
        <v>16</v>
      </c>
      <c r="C1082" s="4" t="s">
        <v>1597</v>
      </c>
      <c r="D1082" s="2">
        <v>21</v>
      </c>
      <c r="E1082" s="1" t="s">
        <v>1594</v>
      </c>
      <c r="F1082" s="1" t="s">
        <v>1594</v>
      </c>
      <c r="G1082" s="1" t="s">
        <v>2540</v>
      </c>
      <c r="H1082" s="1" t="str">
        <f t="shared" si="33"/>
        <v>指南链接</v>
      </c>
    </row>
    <row r="1083" spans="1:8" ht="144">
      <c r="A1083" s="13" t="s">
        <v>759</v>
      </c>
      <c r="B1083" s="1" t="s">
        <v>6</v>
      </c>
      <c r="C1083" s="4" t="s">
        <v>760</v>
      </c>
      <c r="D1083" s="2">
        <v>30</v>
      </c>
      <c r="E1083" s="1" t="s">
        <v>761</v>
      </c>
      <c r="F1083" s="1" t="s">
        <v>762</v>
      </c>
      <c r="G1083" s="1" t="s">
        <v>2540</v>
      </c>
      <c r="H1083" s="1" t="str">
        <f>HYPERLINK("http://123.57.250.226/ProfessionalProjectWebsite/html/projectDetail.html?id=665","指南链接")</f>
        <v>指南链接</v>
      </c>
    </row>
    <row r="1084" spans="1:8" ht="132">
      <c r="A1084" s="11" t="s">
        <v>759</v>
      </c>
      <c r="B1084" s="1" t="s">
        <v>8</v>
      </c>
      <c r="C1084" s="4" t="s">
        <v>2711</v>
      </c>
      <c r="D1084" s="2">
        <v>30</v>
      </c>
      <c r="E1084" s="1" t="s">
        <v>763</v>
      </c>
      <c r="F1084" s="1" t="s">
        <v>762</v>
      </c>
      <c r="G1084" s="1" t="s">
        <v>2540</v>
      </c>
      <c r="H1084" s="1" t="str">
        <f>HYPERLINK("http://123.57.250.226/ProfessionalProjectWebsite/html/projectDetail.html?id=665","指南链接")</f>
        <v>指南链接</v>
      </c>
    </row>
    <row r="1085" spans="1:8" ht="132">
      <c r="A1085" s="11" t="s">
        <v>759</v>
      </c>
      <c r="B1085" s="1" t="s">
        <v>11</v>
      </c>
      <c r="C1085" s="4" t="s">
        <v>764</v>
      </c>
      <c r="D1085" s="2">
        <v>40</v>
      </c>
      <c r="E1085" s="1" t="s">
        <v>763</v>
      </c>
      <c r="F1085" s="1" t="s">
        <v>762</v>
      </c>
      <c r="G1085" s="1" t="s">
        <v>2540</v>
      </c>
      <c r="H1085" s="1" t="str">
        <f>HYPERLINK("http://bcnfrcfkccg.6v/ProfessionalProjectWebsite/html/projectDetail.html?id=665","指南链接")</f>
        <v>指南链接</v>
      </c>
    </row>
    <row r="1086" spans="1:8" ht="132">
      <c r="A1086" s="11" t="s">
        <v>759</v>
      </c>
      <c r="B1086" s="1" t="s">
        <v>12</v>
      </c>
      <c r="C1086" s="4" t="s">
        <v>765</v>
      </c>
      <c r="D1086" s="2">
        <v>50</v>
      </c>
      <c r="E1086" s="1" t="s">
        <v>763</v>
      </c>
      <c r="F1086" s="1" t="s">
        <v>762</v>
      </c>
      <c r="G1086" s="1" t="s">
        <v>2540</v>
      </c>
      <c r="H1086" s="1" t="str">
        <f>HYPERLINK("http://123.57.250.226/ProfessionalProjectWebsite/html/projectDetail.html?id=665","指南链接")</f>
        <v>指南链接</v>
      </c>
    </row>
    <row r="1087" spans="1:8" ht="132">
      <c r="A1087" s="12" t="s">
        <v>759</v>
      </c>
      <c r="B1087" s="1" t="s">
        <v>16</v>
      </c>
      <c r="C1087" s="4" t="s">
        <v>766</v>
      </c>
      <c r="D1087" s="2">
        <v>30</v>
      </c>
      <c r="E1087" s="1" t="s">
        <v>763</v>
      </c>
      <c r="F1087" s="1" t="s">
        <v>5</v>
      </c>
      <c r="G1087" s="1" t="s">
        <v>762</v>
      </c>
      <c r="H1087" s="1" t="str">
        <f>HYPERLINK("http://123.57.250.226/ProfessionalProjectWebsite/html/projectDetail.html?id=665","指南链接")</f>
        <v>指南链接</v>
      </c>
    </row>
    <row r="1088" spans="1:8" ht="108">
      <c r="A1088" s="13" t="s">
        <v>225</v>
      </c>
      <c r="B1088" s="1" t="s">
        <v>6</v>
      </c>
      <c r="C1088" s="4" t="s">
        <v>226</v>
      </c>
      <c r="D1088" s="2">
        <v>10</v>
      </c>
      <c r="E1088" s="1" t="s">
        <v>227</v>
      </c>
      <c r="F1088" s="1" t="s">
        <v>227</v>
      </c>
      <c r="G1088" s="1" t="s">
        <v>2540</v>
      </c>
      <c r="H1088" s="1" t="str">
        <f>HYPERLINK("http://123.57.250.226/ProfessionalProjectWebsite/html/projectDetail.html?id=573","指南链接")</f>
        <v>指南链接</v>
      </c>
    </row>
    <row r="1089" spans="1:8" ht="108">
      <c r="A1089" s="11" t="s">
        <v>225</v>
      </c>
      <c r="B1089" s="1" t="s">
        <v>8</v>
      </c>
      <c r="C1089" s="4" t="s">
        <v>228</v>
      </c>
      <c r="D1089" s="2">
        <v>15</v>
      </c>
      <c r="E1089" s="1" t="s">
        <v>227</v>
      </c>
      <c r="F1089" s="1" t="s">
        <v>227</v>
      </c>
      <c r="G1089" s="1" t="s">
        <v>2540</v>
      </c>
      <c r="H1089" s="1" t="str">
        <f>HYPERLINK("http://123.57.250.226/ProfessionalProjectWebsite/html/projectDetail.html?id=573","指南链接")</f>
        <v>指南链接</v>
      </c>
    </row>
    <row r="1090" spans="1:8" ht="108">
      <c r="A1090" s="11" t="s">
        <v>225</v>
      </c>
      <c r="B1090" s="1" t="s">
        <v>11</v>
      </c>
      <c r="C1090" s="4" t="s">
        <v>2650</v>
      </c>
      <c r="D1090" s="2">
        <v>10</v>
      </c>
      <c r="E1090" s="1" t="s">
        <v>227</v>
      </c>
      <c r="F1090" s="1" t="s">
        <v>227</v>
      </c>
      <c r="G1090" s="1" t="s">
        <v>2540</v>
      </c>
      <c r="H1090" s="1" t="str">
        <f>HYPERLINK("http://123.57.250.226/ProfessionalProjectWebsite/html/projectDetail.html?id=573","指南链接")</f>
        <v>指南链接</v>
      </c>
    </row>
    <row r="1091" spans="1:8" ht="108">
      <c r="A1091" s="12" t="s">
        <v>225</v>
      </c>
      <c r="B1091" s="1" t="s">
        <v>12</v>
      </c>
      <c r="C1091" s="4" t="s">
        <v>229</v>
      </c>
      <c r="D1091" s="2">
        <v>10</v>
      </c>
      <c r="E1091" s="1" t="s">
        <v>227</v>
      </c>
      <c r="F1091" s="1" t="s">
        <v>227</v>
      </c>
      <c r="G1091" s="1" t="s">
        <v>2540</v>
      </c>
      <c r="H1091" s="1" t="str">
        <f>HYPERLINK("http://123.57.250.226/ProfessionalProjectWebsite/html/projectDetail.html?id=573","指南链接")</f>
        <v>指南链接</v>
      </c>
    </row>
    <row r="1092" spans="1:8" ht="72">
      <c r="A1092" s="13" t="s">
        <v>1051</v>
      </c>
      <c r="B1092" s="1" t="s">
        <v>6</v>
      </c>
      <c r="C1092" s="4" t="s">
        <v>1052</v>
      </c>
      <c r="D1092" s="2">
        <v>10</v>
      </c>
      <c r="E1092" s="1" t="s">
        <v>1053</v>
      </c>
      <c r="F1092" s="1" t="s">
        <v>1054</v>
      </c>
      <c r="G1092" s="1" t="s">
        <v>2540</v>
      </c>
      <c r="H1092" s="1" t="str">
        <f>HYPERLINK("http://123.57.250.226/ProfessionalProjectWebsite/html/projectDetail.html?id=719","指南链接")</f>
        <v>指南链接</v>
      </c>
    </row>
    <row r="1093" spans="1:8" ht="60">
      <c r="A1093" s="12" t="s">
        <v>1051</v>
      </c>
      <c r="B1093" s="1" t="s">
        <v>14</v>
      </c>
      <c r="C1093" s="4" t="s">
        <v>2651</v>
      </c>
      <c r="D1093" s="2">
        <v>10</v>
      </c>
      <c r="E1093" s="1" t="s">
        <v>1055</v>
      </c>
      <c r="F1093" s="1" t="s">
        <v>1056</v>
      </c>
      <c r="G1093" s="1" t="s">
        <v>2540</v>
      </c>
      <c r="H1093" s="1" t="str">
        <f>HYPERLINK("http://123.57.250.226/ProfessionalProjectWebsite/html/projectDetail.html?id=719","指南链接")</f>
        <v>指南链接</v>
      </c>
    </row>
    <row r="1094" spans="1:8" ht="48">
      <c r="A1094" s="1" t="s">
        <v>1541</v>
      </c>
      <c r="B1094" s="1" t="s">
        <v>8</v>
      </c>
      <c r="C1094" s="4" t="s">
        <v>2652</v>
      </c>
      <c r="D1094" s="2">
        <v>50</v>
      </c>
      <c r="E1094" s="1" t="s">
        <v>1542</v>
      </c>
      <c r="F1094" s="1" t="s">
        <v>1543</v>
      </c>
      <c r="G1094" s="1" t="s">
        <v>2540</v>
      </c>
      <c r="H1094" s="1" t="str">
        <f>HYPERLINK("http://123.57.250.226/ProfessionalProjectWebsite/html/projectDetail.html?id=845","指南链接")</f>
        <v>指南链接</v>
      </c>
    </row>
    <row r="1095" spans="1:8" ht="60">
      <c r="A1095" s="13" t="s">
        <v>2467</v>
      </c>
      <c r="B1095" s="1" t="s">
        <v>8</v>
      </c>
      <c r="C1095" s="4" t="s">
        <v>2653</v>
      </c>
      <c r="D1095" s="2">
        <v>10</v>
      </c>
      <c r="E1095" s="1" t="s">
        <v>451</v>
      </c>
      <c r="F1095" s="1" t="s">
        <v>451</v>
      </c>
      <c r="G1095" s="1" t="s">
        <v>2540</v>
      </c>
      <c r="H1095" s="1" t="str">
        <f>HYPERLINK("http://123.57.250.226/ProfessionalProjectWebsite/html/projectDetail.html?id=1046","指南链接")</f>
        <v>指南链接</v>
      </c>
    </row>
    <row r="1096" spans="1:8" ht="24">
      <c r="A1096" s="12" t="s">
        <v>2467</v>
      </c>
      <c r="B1096" s="1" t="s">
        <v>11</v>
      </c>
      <c r="C1096" s="4" t="s">
        <v>2654</v>
      </c>
      <c r="D1096" s="2">
        <v>10</v>
      </c>
      <c r="E1096" s="1" t="s">
        <v>451</v>
      </c>
      <c r="F1096" s="1" t="s">
        <v>451</v>
      </c>
      <c r="G1096" s="1" t="s">
        <v>2540</v>
      </c>
      <c r="H1096" s="1" t="str">
        <f>HYPERLINK("http://123.57.250.226/ProfessionalProjectWebsite/html/projectDetail.html?id=1046","指南链接")</f>
        <v>指南链接</v>
      </c>
    </row>
    <row r="1097" spans="1:8" ht="84">
      <c r="A1097" s="13" t="s">
        <v>1133</v>
      </c>
      <c r="B1097" s="1" t="s">
        <v>8</v>
      </c>
      <c r="C1097" s="4" t="s">
        <v>2655</v>
      </c>
      <c r="D1097" s="2">
        <v>10</v>
      </c>
      <c r="E1097" s="1" t="s">
        <v>1134</v>
      </c>
      <c r="F1097" s="1" t="s">
        <v>1135</v>
      </c>
      <c r="G1097" s="1" t="s">
        <v>2540</v>
      </c>
      <c r="H1097" s="1" t="str">
        <f>HYPERLINK("http://123.57.250.226/ProfessionalProjectWebsite/html/projectDetail.html?id=747","指南链接")</f>
        <v>指南链接</v>
      </c>
    </row>
    <row r="1098" spans="1:8" ht="84">
      <c r="A1098" s="11" t="s">
        <v>1133</v>
      </c>
      <c r="B1098" s="1" t="s">
        <v>11</v>
      </c>
      <c r="C1098" s="4" t="s">
        <v>2656</v>
      </c>
      <c r="D1098" s="2">
        <v>20</v>
      </c>
      <c r="E1098" s="1" t="s">
        <v>1134</v>
      </c>
      <c r="F1098" s="1" t="s">
        <v>1135</v>
      </c>
      <c r="G1098" s="1" t="s">
        <v>2540</v>
      </c>
      <c r="H1098" s="1" t="str">
        <f>HYPERLINK("http://123.57.250.226/ProfessionalProjectWebsite/html/projectDetail.html?id=747","指南链接")</f>
        <v>指南链接</v>
      </c>
    </row>
    <row r="1099" spans="1:8" ht="108">
      <c r="A1099" s="12" t="s">
        <v>1133</v>
      </c>
      <c r="B1099" s="1" t="s">
        <v>12</v>
      </c>
      <c r="C1099" s="4" t="s">
        <v>2718</v>
      </c>
      <c r="D1099" s="2">
        <v>10</v>
      </c>
      <c r="E1099" s="1" t="s">
        <v>1134</v>
      </c>
      <c r="F1099" s="1" t="s">
        <v>1135</v>
      </c>
      <c r="G1099" s="1" t="s">
        <v>2540</v>
      </c>
      <c r="H1099" s="1" t="str">
        <f>HYPERLINK("http://123.57.250.226/ProfessionalProjectWebsite/html/projectDetail.html?id=747","指南链接")</f>
        <v>指南链接</v>
      </c>
    </row>
    <row r="1100" spans="1:8" ht="72">
      <c r="A1100" s="13" t="s">
        <v>1015</v>
      </c>
      <c r="B1100" s="1" t="s">
        <v>8</v>
      </c>
      <c r="C1100" s="4" t="s">
        <v>1016</v>
      </c>
      <c r="D1100" s="2">
        <v>5</v>
      </c>
      <c r="E1100" s="1" t="s">
        <v>1017</v>
      </c>
      <c r="F1100" s="1" t="s">
        <v>1017</v>
      </c>
      <c r="G1100" s="1" t="s">
        <v>2540</v>
      </c>
      <c r="H1100" s="1" t="str">
        <f>HYPERLINK("http://123.57.250.226/ProfessionalProjectWebsite/html/projectDetail.html?id=713","指南链接")</f>
        <v>指南链接</v>
      </c>
    </row>
    <row r="1101" spans="1:8" ht="60">
      <c r="A1101" s="11" t="s">
        <v>1015</v>
      </c>
      <c r="B1101" s="1" t="s">
        <v>11</v>
      </c>
      <c r="C1101" s="4" t="s">
        <v>1018</v>
      </c>
      <c r="D1101" s="2">
        <v>10</v>
      </c>
      <c r="E1101" s="1" t="s">
        <v>1019</v>
      </c>
      <c r="F1101" s="1" t="s">
        <v>1019</v>
      </c>
      <c r="G1101" s="1" t="s">
        <v>2540</v>
      </c>
      <c r="H1101" s="1" t="str">
        <f>HYPERLINK("http://123.57.250.226/ProfessionalProjectWebsite/html/projectDetail.html?id=713","指南链接")</f>
        <v>指南链接</v>
      </c>
    </row>
    <row r="1102" spans="1:8" ht="72">
      <c r="A1102" s="12" t="s">
        <v>1015</v>
      </c>
      <c r="B1102" s="1" t="s">
        <v>12</v>
      </c>
      <c r="C1102" s="4" t="s">
        <v>1020</v>
      </c>
      <c r="D1102" s="2">
        <v>5</v>
      </c>
      <c r="E1102" s="1" t="s">
        <v>1021</v>
      </c>
      <c r="F1102" s="1" t="s">
        <v>1022</v>
      </c>
      <c r="G1102" s="1" t="s">
        <v>2540</v>
      </c>
      <c r="H1102" s="1" t="str">
        <f>HYPERLINK("http://123.57.250.226/ProfessionalProjectWebsite/html/projectDetail.html?id=713","指南链接")</f>
        <v>指南链接</v>
      </c>
    </row>
    <row r="1103" spans="1:8" ht="60">
      <c r="A1103" s="13" t="s">
        <v>617</v>
      </c>
      <c r="B1103" s="1" t="s">
        <v>6</v>
      </c>
      <c r="C1103" s="4" t="s">
        <v>618</v>
      </c>
      <c r="D1103" s="2">
        <v>6</v>
      </c>
      <c r="E1103" s="1" t="s">
        <v>619</v>
      </c>
      <c r="F1103" s="1" t="s">
        <v>619</v>
      </c>
      <c r="G1103" s="1" t="s">
        <v>2540</v>
      </c>
      <c r="H1103" s="1" t="str">
        <f>HYPERLINK("http://123.57.250.226/ProfessionalProjectWebsite/html/projectDetail.html?id=640","指南链接")</f>
        <v>指南链接</v>
      </c>
    </row>
    <row r="1104" spans="1:8" ht="60">
      <c r="A1104" s="11" t="s">
        <v>617</v>
      </c>
      <c r="B1104" s="1" t="s">
        <v>8</v>
      </c>
      <c r="C1104" s="4" t="s">
        <v>620</v>
      </c>
      <c r="D1104" s="2">
        <v>4</v>
      </c>
      <c r="E1104" s="1" t="s">
        <v>619</v>
      </c>
      <c r="F1104" s="1" t="s">
        <v>619</v>
      </c>
      <c r="G1104" s="1" t="s">
        <v>2540</v>
      </c>
      <c r="H1104" s="1" t="str">
        <f>HYPERLINK("http://123.57.250.226/ProfessionalProjectWebsite/html/projectDetail.html?id=640","指南链接")</f>
        <v>指南链接</v>
      </c>
    </row>
    <row r="1105" spans="1:8" ht="60">
      <c r="A1105" s="11" t="s">
        <v>617</v>
      </c>
      <c r="B1105" s="1" t="s">
        <v>11</v>
      </c>
      <c r="C1105" s="4" t="s">
        <v>621</v>
      </c>
      <c r="D1105" s="2">
        <v>2</v>
      </c>
      <c r="E1105" s="1" t="s">
        <v>619</v>
      </c>
      <c r="F1105" s="1" t="s">
        <v>619</v>
      </c>
      <c r="G1105" s="1" t="s">
        <v>2540</v>
      </c>
      <c r="H1105" s="1" t="str">
        <f>HYPERLINK("http://123.57.250.226/ProfessionalProjectWebsite/html/projectDetail.html?id=640","指南链接")</f>
        <v>指南链接</v>
      </c>
    </row>
    <row r="1106" spans="1:8" ht="72">
      <c r="A1106" s="11" t="s">
        <v>617</v>
      </c>
      <c r="B1106" s="1" t="s">
        <v>12</v>
      </c>
      <c r="C1106" s="4" t="s">
        <v>622</v>
      </c>
      <c r="D1106" s="2">
        <v>5</v>
      </c>
      <c r="E1106" s="1" t="s">
        <v>619</v>
      </c>
      <c r="F1106" s="1" t="s">
        <v>619</v>
      </c>
      <c r="G1106" s="1" t="s">
        <v>2540</v>
      </c>
      <c r="H1106" s="1" t="str">
        <f>HYPERLINK("http://123.57.250.226/ProfessionalProjectWebsite/html/projectDetail.html?id=640","指南链接")</f>
        <v>指南链接</v>
      </c>
    </row>
    <row r="1107" spans="1:8" ht="60">
      <c r="A1107" s="12" t="s">
        <v>617</v>
      </c>
      <c r="B1107" s="1" t="s">
        <v>14</v>
      </c>
      <c r="C1107" s="4" t="s">
        <v>623</v>
      </c>
      <c r="D1107" s="2">
        <v>3</v>
      </c>
      <c r="E1107" s="1" t="s">
        <v>619</v>
      </c>
      <c r="F1107" s="1" t="s">
        <v>619</v>
      </c>
      <c r="G1107" s="1" t="s">
        <v>2540</v>
      </c>
      <c r="H1107" s="1" t="str">
        <f>HYPERLINK("http://123.57.250.226/ProfessionalProjectWebsite/html/projectDetail.html?id=640","指南链接")</f>
        <v>指南链接</v>
      </c>
    </row>
    <row r="1108" spans="1:8" ht="96">
      <c r="A1108" s="13" t="s">
        <v>273</v>
      </c>
      <c r="B1108" s="1" t="s">
        <v>8</v>
      </c>
      <c r="C1108" s="4" t="s">
        <v>2657</v>
      </c>
      <c r="D1108" s="2">
        <v>5</v>
      </c>
      <c r="E1108" s="1" t="s">
        <v>274</v>
      </c>
      <c r="F1108" s="1" t="s">
        <v>275</v>
      </c>
      <c r="G1108" s="1" t="s">
        <v>2540</v>
      </c>
      <c r="H1108" s="1" t="str">
        <f>HYPERLINK("http://123.57.250.226/ProfessionalProjectWebsite/html/projectDetail.html?id=584","指南链接")</f>
        <v>指南链接</v>
      </c>
    </row>
    <row r="1109" spans="1:8" ht="96">
      <c r="A1109" s="11" t="s">
        <v>273</v>
      </c>
      <c r="B1109" s="1" t="s">
        <v>8</v>
      </c>
      <c r="C1109" s="4" t="s">
        <v>2658</v>
      </c>
      <c r="D1109" s="2">
        <v>5</v>
      </c>
      <c r="E1109" s="1" t="s">
        <v>274</v>
      </c>
      <c r="F1109" s="1" t="s">
        <v>275</v>
      </c>
      <c r="G1109" s="1" t="s">
        <v>2540</v>
      </c>
      <c r="H1109" s="1" t="str">
        <f>HYPERLINK("http://123.57.250.226/ProfessionalProjectWebsite/html/projectDetail.html?id=584","指南链接")</f>
        <v>指南链接</v>
      </c>
    </row>
    <row r="1110" spans="1:8" ht="96">
      <c r="A1110" s="11" t="s">
        <v>273</v>
      </c>
      <c r="B1110" s="1" t="s">
        <v>11</v>
      </c>
      <c r="C1110" s="4" t="s">
        <v>2703</v>
      </c>
      <c r="D1110" s="2">
        <v>10</v>
      </c>
      <c r="E1110" s="1" t="s">
        <v>276</v>
      </c>
      <c r="F1110" s="1" t="s">
        <v>275</v>
      </c>
      <c r="G1110" s="1" t="s">
        <v>2540</v>
      </c>
      <c r="H1110" s="1" t="str">
        <f>HYPERLINK("http://123.57.250.226/ProfessionalProjectWebsite/html/projectDetail.html?id=584","指南链接")</f>
        <v>指南链接</v>
      </c>
    </row>
    <row r="1111" spans="1:8" ht="144">
      <c r="A1111" s="11" t="s">
        <v>273</v>
      </c>
      <c r="B1111" s="1" t="s">
        <v>12</v>
      </c>
      <c r="C1111" s="4" t="s">
        <v>2659</v>
      </c>
      <c r="D1111" s="2">
        <v>20</v>
      </c>
      <c r="E1111" s="1" t="s">
        <v>277</v>
      </c>
      <c r="F1111" s="1" t="s">
        <v>277</v>
      </c>
      <c r="G1111" s="1" t="s">
        <v>2540</v>
      </c>
      <c r="H1111" s="1" t="str">
        <f>HYPERLINK("http://123.57.250.226/ProfessionalProjectWebsite/html/projectDetail.html?id=584","指南链接")</f>
        <v>指南链接</v>
      </c>
    </row>
    <row r="1112" spans="1:8" ht="108">
      <c r="A1112" s="12" t="s">
        <v>273</v>
      </c>
      <c r="B1112" s="1" t="s">
        <v>16</v>
      </c>
      <c r="C1112" s="4" t="s">
        <v>2660</v>
      </c>
      <c r="D1112" s="2">
        <v>10</v>
      </c>
      <c r="E1112" s="1" t="s">
        <v>278</v>
      </c>
      <c r="F1112" s="1" t="s">
        <v>5</v>
      </c>
      <c r="G1112" s="1" t="s">
        <v>278</v>
      </c>
      <c r="H1112" s="1" t="str">
        <f>HYPERLINK("http://123.57.250.226/ProfessionalProjectWebsite/html/projectDetail.html?id=584","指南链接")</f>
        <v>指南链接</v>
      </c>
    </row>
    <row r="1113" spans="1:8" ht="72">
      <c r="A1113" s="13" t="s">
        <v>709</v>
      </c>
      <c r="B1113" s="1" t="s">
        <v>6</v>
      </c>
      <c r="C1113" s="4" t="s">
        <v>710</v>
      </c>
      <c r="D1113" s="2">
        <v>10</v>
      </c>
      <c r="E1113" s="1" t="s">
        <v>711</v>
      </c>
      <c r="F1113" s="1" t="s">
        <v>712</v>
      </c>
      <c r="G1113" s="1" t="s">
        <v>2540</v>
      </c>
      <c r="H1113" s="1" t="str">
        <f aca="true" t="shared" si="34" ref="H1113:H1118">HYPERLINK("http://123.57.250.226/ProfessionalProjectWebsite/html/projectDetail.html?id=658","指南链接")</f>
        <v>指南链接</v>
      </c>
    </row>
    <row r="1114" spans="1:8" ht="72">
      <c r="A1114" s="11" t="s">
        <v>709</v>
      </c>
      <c r="B1114" s="1" t="s">
        <v>8</v>
      </c>
      <c r="C1114" s="4" t="s">
        <v>713</v>
      </c>
      <c r="D1114" s="2">
        <v>20</v>
      </c>
      <c r="E1114" s="1" t="s">
        <v>714</v>
      </c>
      <c r="F1114" s="1" t="s">
        <v>715</v>
      </c>
      <c r="G1114" s="1" t="s">
        <v>2540</v>
      </c>
      <c r="H1114" s="1" t="str">
        <f t="shared" si="34"/>
        <v>指南链接</v>
      </c>
    </row>
    <row r="1115" spans="1:8" ht="60">
      <c r="A1115" s="11" t="s">
        <v>709</v>
      </c>
      <c r="B1115" s="1" t="s">
        <v>11</v>
      </c>
      <c r="C1115" s="4" t="s">
        <v>716</v>
      </c>
      <c r="D1115" s="2">
        <v>15</v>
      </c>
      <c r="E1115" s="1" t="s">
        <v>717</v>
      </c>
      <c r="F1115" s="1" t="s">
        <v>715</v>
      </c>
      <c r="G1115" s="1" t="s">
        <v>2540</v>
      </c>
      <c r="H1115" s="1" t="str">
        <f t="shared" si="34"/>
        <v>指南链接</v>
      </c>
    </row>
    <row r="1116" spans="1:8" ht="60">
      <c r="A1116" s="11" t="s">
        <v>709</v>
      </c>
      <c r="B1116" s="1" t="s">
        <v>12</v>
      </c>
      <c r="C1116" s="4" t="s">
        <v>718</v>
      </c>
      <c r="D1116" s="2">
        <v>15</v>
      </c>
      <c r="E1116" s="1" t="s">
        <v>719</v>
      </c>
      <c r="F1116" s="1" t="s">
        <v>715</v>
      </c>
      <c r="G1116" s="1" t="s">
        <v>2540</v>
      </c>
      <c r="H1116" s="1" t="str">
        <f t="shared" si="34"/>
        <v>指南链接</v>
      </c>
    </row>
    <row r="1117" spans="1:8" ht="60">
      <c r="A1117" s="11" t="s">
        <v>709</v>
      </c>
      <c r="B1117" s="1" t="s">
        <v>14</v>
      </c>
      <c r="C1117" s="4" t="s">
        <v>720</v>
      </c>
      <c r="D1117" s="2">
        <v>10</v>
      </c>
      <c r="E1117" s="1" t="s">
        <v>719</v>
      </c>
      <c r="F1117" s="1" t="s">
        <v>715</v>
      </c>
      <c r="G1117" s="1" t="s">
        <v>2540</v>
      </c>
      <c r="H1117" s="1" t="str">
        <f t="shared" si="34"/>
        <v>指南链接</v>
      </c>
    </row>
    <row r="1118" spans="1:8" ht="60">
      <c r="A1118" s="12" t="s">
        <v>709</v>
      </c>
      <c r="B1118" s="1" t="s">
        <v>16</v>
      </c>
      <c r="C1118" s="4" t="s">
        <v>721</v>
      </c>
      <c r="D1118" s="2">
        <v>5</v>
      </c>
      <c r="E1118" s="1" t="s">
        <v>719</v>
      </c>
      <c r="F1118" s="1" t="s">
        <v>5</v>
      </c>
      <c r="G1118" s="1" t="s">
        <v>715</v>
      </c>
      <c r="H1118" s="1" t="str">
        <f t="shared" si="34"/>
        <v>指南链接</v>
      </c>
    </row>
    <row r="1119" spans="1:8" ht="96">
      <c r="A1119" s="13" t="s">
        <v>986</v>
      </c>
      <c r="B1119" s="1" t="s">
        <v>6</v>
      </c>
      <c r="C1119" s="4" t="s">
        <v>987</v>
      </c>
      <c r="D1119" s="2">
        <v>2</v>
      </c>
      <c r="E1119" s="1" t="s">
        <v>988</v>
      </c>
      <c r="F1119" s="1" t="s">
        <v>989</v>
      </c>
      <c r="G1119" s="1" t="s">
        <v>2540</v>
      </c>
      <c r="H1119" s="1" t="str">
        <f>HYPERLINK("http://123.57.250.226/ProfessionalProjectWebsite/html/projectDetail.html?id=706","指南链接")</f>
        <v>指南链接</v>
      </c>
    </row>
    <row r="1120" spans="1:8" ht="96">
      <c r="A1120" s="11" t="s">
        <v>986</v>
      </c>
      <c r="B1120" s="1" t="s">
        <v>8</v>
      </c>
      <c r="C1120" s="4" t="s">
        <v>990</v>
      </c>
      <c r="D1120" s="2">
        <v>6</v>
      </c>
      <c r="E1120" s="1" t="s">
        <v>991</v>
      </c>
      <c r="F1120" s="1" t="s">
        <v>989</v>
      </c>
      <c r="G1120" s="1" t="s">
        <v>2540</v>
      </c>
      <c r="H1120" s="1" t="str">
        <f>HYPERLINK("http://123.57.250.226/ProfessionalProjectWebsite/html/projectDetail.html?id=706","指南链接")</f>
        <v>指南链接</v>
      </c>
    </row>
    <row r="1121" spans="1:8" ht="96">
      <c r="A1121" s="11" t="s">
        <v>986</v>
      </c>
      <c r="B1121" s="1" t="s">
        <v>11</v>
      </c>
      <c r="C1121" s="4" t="s">
        <v>992</v>
      </c>
      <c r="D1121" s="2">
        <v>5</v>
      </c>
      <c r="E1121" s="1" t="s">
        <v>993</v>
      </c>
      <c r="F1121" s="1" t="s">
        <v>994</v>
      </c>
      <c r="G1121" s="1" t="s">
        <v>2540</v>
      </c>
      <c r="H1121" s="1" t="str">
        <f>HYPERLINK("http://123.57.250.226/ProfessionalProjectWebsite/html/projectDetail.html?id=706","指南链接")</f>
        <v>指南链接</v>
      </c>
    </row>
    <row r="1122" spans="1:8" ht="108">
      <c r="A1122" s="12" t="s">
        <v>986</v>
      </c>
      <c r="B1122" s="1" t="s">
        <v>12</v>
      </c>
      <c r="C1122" s="4" t="s">
        <v>995</v>
      </c>
      <c r="D1122" s="2">
        <v>5</v>
      </c>
      <c r="E1122" s="1" t="s">
        <v>996</v>
      </c>
      <c r="F1122" s="1" t="s">
        <v>997</v>
      </c>
      <c r="G1122" s="1" t="s">
        <v>2540</v>
      </c>
      <c r="H1122" s="1" t="str">
        <f>HYPERLINK("http://123.57.250.226/ProfessionalProjectWebsite/html/projectDetail.html?id=706","指南链接")</f>
        <v>指南链接</v>
      </c>
    </row>
    <row r="1123" spans="1:8" ht="96">
      <c r="A1123" s="13" t="s">
        <v>2451</v>
      </c>
      <c r="B1123" s="1" t="s">
        <v>6</v>
      </c>
      <c r="C1123" s="4" t="s">
        <v>2452</v>
      </c>
      <c r="D1123" s="2">
        <v>10</v>
      </c>
      <c r="E1123" s="1" t="s">
        <v>2453</v>
      </c>
      <c r="F1123" s="1" t="s">
        <v>2454</v>
      </c>
      <c r="G1123" s="1" t="s">
        <v>2540</v>
      </c>
      <c r="H1123" s="1" t="str">
        <f>HYPERLINK("http://123.57.250.226/ProfessionalProjectWebsite/html/projectDetail.html?id=1042","指南链接")</f>
        <v>指南链接</v>
      </c>
    </row>
    <row r="1124" spans="1:8" ht="108">
      <c r="A1124" s="11" t="s">
        <v>2451</v>
      </c>
      <c r="B1124" s="1" t="s">
        <v>8</v>
      </c>
      <c r="C1124" s="4" t="s">
        <v>2455</v>
      </c>
      <c r="D1124" s="2">
        <v>10</v>
      </c>
      <c r="E1124" s="1" t="s">
        <v>2456</v>
      </c>
      <c r="F1124" s="1" t="s">
        <v>2457</v>
      </c>
      <c r="G1124" s="1" t="s">
        <v>2540</v>
      </c>
      <c r="H1124" s="1" t="str">
        <f>HYPERLINK("http://123.57.250.226/ProfessionalProjectWebsite/html/projectDetail.html?id=1042","指南链接")</f>
        <v>指南链接</v>
      </c>
    </row>
    <row r="1125" spans="1:8" ht="96">
      <c r="A1125" s="11" t="s">
        <v>2451</v>
      </c>
      <c r="B1125" s="1" t="s">
        <v>12</v>
      </c>
      <c r="C1125" s="4" t="s">
        <v>2458</v>
      </c>
      <c r="D1125" s="2">
        <v>10</v>
      </c>
      <c r="E1125" s="1" t="s">
        <v>2459</v>
      </c>
      <c r="F1125" s="1" t="s">
        <v>2460</v>
      </c>
      <c r="G1125" s="1" t="s">
        <v>2540</v>
      </c>
      <c r="H1125" s="1" t="str">
        <f>HYPERLINK("http://123.57.250.226/ProfessionalProjectWebsite/html/projectDetail.html?id=1042","指南链接")</f>
        <v>指南链接</v>
      </c>
    </row>
    <row r="1126" spans="1:8" ht="84">
      <c r="A1126" s="12" t="s">
        <v>2451</v>
      </c>
      <c r="B1126" s="1" t="s">
        <v>14</v>
      </c>
      <c r="C1126" s="4" t="s">
        <v>2461</v>
      </c>
      <c r="D1126" s="2">
        <v>10</v>
      </c>
      <c r="E1126" s="1" t="s">
        <v>2462</v>
      </c>
      <c r="F1126" s="1" t="s">
        <v>2463</v>
      </c>
      <c r="G1126" s="1" t="s">
        <v>2540</v>
      </c>
      <c r="H1126" s="1" t="str">
        <f>HYPERLINK("http://123.57.250.226/ProfessionalProjectWebsite/html/projectDetail.html?id=1042","指南链接")</f>
        <v>指南链接</v>
      </c>
    </row>
    <row r="1127" spans="1:8" ht="96">
      <c r="A1127" s="13" t="s">
        <v>572</v>
      </c>
      <c r="B1127" s="1" t="s">
        <v>6</v>
      </c>
      <c r="C1127" s="4" t="s">
        <v>573</v>
      </c>
      <c r="D1127" s="2">
        <v>6</v>
      </c>
      <c r="E1127" s="1" t="s">
        <v>574</v>
      </c>
      <c r="F1127" s="1" t="s">
        <v>574</v>
      </c>
      <c r="G1127" s="1" t="s">
        <v>2540</v>
      </c>
      <c r="H1127" s="1" t="str">
        <f>HYPERLINK("http://123.57.250.226/ProfessionalProjectWebsite/html/projectDetail.html?id=629","指南链接")</f>
        <v>指南链接</v>
      </c>
    </row>
    <row r="1128" spans="1:8" ht="96">
      <c r="A1128" s="11" t="s">
        <v>572</v>
      </c>
      <c r="B1128" s="1" t="s">
        <v>8</v>
      </c>
      <c r="C1128" s="4" t="s">
        <v>575</v>
      </c>
      <c r="D1128" s="2">
        <v>8</v>
      </c>
      <c r="E1128" s="1" t="s">
        <v>574</v>
      </c>
      <c r="F1128" s="1" t="s">
        <v>574</v>
      </c>
      <c r="G1128" s="1" t="s">
        <v>2540</v>
      </c>
      <c r="H1128" s="1" t="str">
        <f>HYPERLINK("http://bcnfrcfkccg.6v/ProfessionalProjectWebsite/html/projectDetail.html?id=629","指南链接")</f>
        <v>指南链接</v>
      </c>
    </row>
    <row r="1129" spans="1:8" ht="96">
      <c r="A1129" s="11" t="s">
        <v>572</v>
      </c>
      <c r="B1129" s="1" t="s">
        <v>11</v>
      </c>
      <c r="C1129" s="4" t="s">
        <v>576</v>
      </c>
      <c r="D1129" s="2">
        <v>2</v>
      </c>
      <c r="E1129" s="1" t="s">
        <v>574</v>
      </c>
      <c r="F1129" s="1" t="s">
        <v>574</v>
      </c>
      <c r="G1129" s="1" t="s">
        <v>2540</v>
      </c>
      <c r="H1129" s="1" t="str">
        <f>HYPERLINK("http://123.57.250.226/ProfessionalProjectWebsite/html/projectDetail.html?id=629","指南链接")</f>
        <v>指南链接</v>
      </c>
    </row>
    <row r="1130" spans="1:8" ht="96">
      <c r="A1130" s="12" t="s">
        <v>572</v>
      </c>
      <c r="B1130" s="1" t="s">
        <v>12</v>
      </c>
      <c r="C1130" s="4" t="s">
        <v>577</v>
      </c>
      <c r="D1130" s="2">
        <v>1</v>
      </c>
      <c r="E1130" s="1" t="s">
        <v>574</v>
      </c>
      <c r="F1130" s="1" t="s">
        <v>574</v>
      </c>
      <c r="G1130" s="1" t="s">
        <v>2540</v>
      </c>
      <c r="H1130" s="1" t="str">
        <f>HYPERLINK("http://123.57.250.226/ProfessionalProjectWebsite/html/projectDetail.html?id=629","指南链接")</f>
        <v>指南链接</v>
      </c>
    </row>
    <row r="1131" spans="1:8" ht="96">
      <c r="A1131" s="13" t="s">
        <v>1503</v>
      </c>
      <c r="B1131" s="1" t="s">
        <v>6</v>
      </c>
      <c r="C1131" s="4" t="s">
        <v>2704</v>
      </c>
      <c r="D1131" s="2">
        <v>10</v>
      </c>
      <c r="E1131" s="1" t="s">
        <v>1504</v>
      </c>
      <c r="F1131" s="1" t="s">
        <v>1504</v>
      </c>
      <c r="G1131" s="1" t="s">
        <v>2540</v>
      </c>
      <c r="H1131" s="1" t="str">
        <f aca="true" t="shared" si="35" ref="H1131:H1136">HYPERLINK("http://123.57.250.226/ProfessionalProjectWebsite/html/projectDetail.html?id=841","指南链接")</f>
        <v>指南链接</v>
      </c>
    </row>
    <row r="1132" spans="1:8" ht="132">
      <c r="A1132" s="11" t="s">
        <v>1503</v>
      </c>
      <c r="B1132" s="1" t="s">
        <v>8</v>
      </c>
      <c r="C1132" s="4" t="s">
        <v>1505</v>
      </c>
      <c r="D1132" s="2">
        <v>5</v>
      </c>
      <c r="E1132" s="1" t="s">
        <v>1506</v>
      </c>
      <c r="F1132" s="1" t="s">
        <v>1507</v>
      </c>
      <c r="G1132" s="1" t="s">
        <v>2540</v>
      </c>
      <c r="H1132" s="1" t="str">
        <f t="shared" si="35"/>
        <v>指南链接</v>
      </c>
    </row>
    <row r="1133" spans="1:8" ht="84">
      <c r="A1133" s="11" t="s">
        <v>1503</v>
      </c>
      <c r="B1133" s="1" t="s">
        <v>11</v>
      </c>
      <c r="C1133" s="4" t="s">
        <v>1508</v>
      </c>
      <c r="D1133" s="2">
        <v>5</v>
      </c>
      <c r="E1133" s="1" t="s">
        <v>1509</v>
      </c>
      <c r="F1133" s="1" t="s">
        <v>1509</v>
      </c>
      <c r="G1133" s="1" t="s">
        <v>2540</v>
      </c>
      <c r="H1133" s="1" t="str">
        <f t="shared" si="35"/>
        <v>指南链接</v>
      </c>
    </row>
    <row r="1134" spans="1:8" ht="96">
      <c r="A1134" s="11" t="s">
        <v>1503</v>
      </c>
      <c r="B1134" s="1" t="s">
        <v>12</v>
      </c>
      <c r="C1134" s="4" t="s">
        <v>1510</v>
      </c>
      <c r="D1134" s="2">
        <v>15</v>
      </c>
      <c r="E1134" s="1" t="s">
        <v>1511</v>
      </c>
      <c r="F1134" s="1" t="s">
        <v>1512</v>
      </c>
      <c r="G1134" s="1" t="s">
        <v>2540</v>
      </c>
      <c r="H1134" s="1" t="str">
        <f t="shared" si="35"/>
        <v>指南链接</v>
      </c>
    </row>
    <row r="1135" spans="1:8" ht="144">
      <c r="A1135" s="11" t="s">
        <v>1503</v>
      </c>
      <c r="B1135" s="1" t="s">
        <v>14</v>
      </c>
      <c r="C1135" s="4" t="s">
        <v>2661</v>
      </c>
      <c r="D1135" s="2">
        <v>10</v>
      </c>
      <c r="E1135" s="1" t="s">
        <v>1513</v>
      </c>
      <c r="F1135" s="1" t="s">
        <v>1514</v>
      </c>
      <c r="G1135" s="1" t="s">
        <v>2540</v>
      </c>
      <c r="H1135" s="1" t="str">
        <f t="shared" si="35"/>
        <v>指南链接</v>
      </c>
    </row>
    <row r="1136" spans="1:8" ht="60">
      <c r="A1136" s="12" t="s">
        <v>1503</v>
      </c>
      <c r="B1136" s="1" t="s">
        <v>16</v>
      </c>
      <c r="C1136" s="4" t="s">
        <v>1515</v>
      </c>
      <c r="D1136" s="2">
        <v>3</v>
      </c>
      <c r="E1136" s="1" t="s">
        <v>1516</v>
      </c>
      <c r="F1136" s="1" t="s">
        <v>5</v>
      </c>
      <c r="G1136" s="1" t="s">
        <v>1516</v>
      </c>
      <c r="H1136" s="1" t="str">
        <f t="shared" si="35"/>
        <v>指南链接</v>
      </c>
    </row>
    <row r="1137" spans="1:8" ht="60">
      <c r="A1137" s="13" t="s">
        <v>670</v>
      </c>
      <c r="B1137" s="1" t="s">
        <v>8</v>
      </c>
      <c r="C1137" s="4" t="s">
        <v>671</v>
      </c>
      <c r="D1137" s="2">
        <v>5</v>
      </c>
      <c r="E1137" s="1" t="s">
        <v>672</v>
      </c>
      <c r="F1137" s="1" t="s">
        <v>673</v>
      </c>
      <c r="G1137" s="1" t="s">
        <v>2540</v>
      </c>
      <c r="H1137" s="1" t="str">
        <f>HYPERLINK("http://123.57.250.226/ProfessionalProjectWebsite/html/projectDetail.html?id=649","指南链接")</f>
        <v>指南链接</v>
      </c>
    </row>
    <row r="1138" spans="1:8" ht="48">
      <c r="A1138" s="12" t="s">
        <v>670</v>
      </c>
      <c r="B1138" s="1" t="s">
        <v>12</v>
      </c>
      <c r="C1138" s="4" t="s">
        <v>674</v>
      </c>
      <c r="D1138" s="2">
        <v>2</v>
      </c>
      <c r="E1138" s="1" t="s">
        <v>672</v>
      </c>
      <c r="F1138" s="1" t="s">
        <v>673</v>
      </c>
      <c r="G1138" s="1" t="s">
        <v>2540</v>
      </c>
      <c r="H1138" s="1" t="str">
        <f>HYPERLINK("http://123.57.250.226/ProfessionalProjectWebsite/html/projectDetail.html?id=649","指南链接")</f>
        <v>指南链接</v>
      </c>
    </row>
    <row r="1139" spans="1:8" ht="48">
      <c r="A1139" s="13" t="s">
        <v>1998</v>
      </c>
      <c r="B1139" s="1" t="s">
        <v>8</v>
      </c>
      <c r="C1139" s="4" t="s">
        <v>1999</v>
      </c>
      <c r="D1139" s="2">
        <v>2</v>
      </c>
      <c r="E1139" s="1" t="s">
        <v>2000</v>
      </c>
      <c r="F1139" s="1" t="s">
        <v>2001</v>
      </c>
      <c r="G1139" s="1" t="s">
        <v>2540</v>
      </c>
      <c r="H1139" s="1" t="str">
        <f>HYPERLINK("http://123.57.250.226/ProfessionalProjectWebsite/html/projectDetail.html?id=941","指南链接")</f>
        <v>指南链接</v>
      </c>
    </row>
    <row r="1140" spans="1:8" ht="60">
      <c r="A1140" s="11" t="s">
        <v>1998</v>
      </c>
      <c r="B1140" s="1" t="s">
        <v>11</v>
      </c>
      <c r="C1140" s="4" t="s">
        <v>2002</v>
      </c>
      <c r="D1140" s="2">
        <v>3</v>
      </c>
      <c r="E1140" s="1" t="s">
        <v>2003</v>
      </c>
      <c r="F1140" s="1" t="s">
        <v>2004</v>
      </c>
      <c r="G1140" s="1" t="s">
        <v>2540</v>
      </c>
      <c r="H1140" s="1" t="str">
        <f>HYPERLINK("http://123.57.250.226/ProfessionalProjectWebsite/html/projectDetail.html?id=941","指南链接")</f>
        <v>指南链接</v>
      </c>
    </row>
    <row r="1141" spans="1:8" ht="60">
      <c r="A1141" s="11" t="s">
        <v>1998</v>
      </c>
      <c r="B1141" s="1" t="s">
        <v>12</v>
      </c>
      <c r="C1141" s="4" t="s">
        <v>2005</v>
      </c>
      <c r="D1141" s="2">
        <v>2</v>
      </c>
      <c r="E1141" s="1" t="s">
        <v>2006</v>
      </c>
      <c r="F1141" s="1" t="s">
        <v>2006</v>
      </c>
      <c r="G1141" s="1" t="s">
        <v>2540</v>
      </c>
      <c r="H1141" s="1" t="str">
        <f>HYPERLINK("http://123.57.250.226/ProfessionalProjectWebsite/html/projectDetail.html?id=941","指南链接")</f>
        <v>指南链接</v>
      </c>
    </row>
    <row r="1142" spans="1:8" ht="60">
      <c r="A1142" s="12" t="s">
        <v>1998</v>
      </c>
      <c r="B1142" s="1" t="s">
        <v>12</v>
      </c>
      <c r="C1142" s="4" t="s">
        <v>2712</v>
      </c>
      <c r="D1142" s="2">
        <v>2</v>
      </c>
      <c r="E1142" s="1" t="s">
        <v>2006</v>
      </c>
      <c r="F1142" s="1" t="s">
        <v>5</v>
      </c>
      <c r="G1142" s="1" t="s">
        <v>2006</v>
      </c>
      <c r="H1142" s="1" t="str">
        <f>HYPERLINK("http://123.57.250.226/ProfessionalProjectWebsite/html/projectDetail.html?id=941","指南链接")</f>
        <v>指南链接</v>
      </c>
    </row>
    <row r="1143" spans="1:8" ht="144">
      <c r="A1143" s="13" t="s">
        <v>242</v>
      </c>
      <c r="B1143" s="1" t="s">
        <v>12</v>
      </c>
      <c r="C1143" s="4" t="s">
        <v>243</v>
      </c>
      <c r="D1143" s="2">
        <v>2</v>
      </c>
      <c r="E1143" s="1" t="s">
        <v>244</v>
      </c>
      <c r="F1143" s="1" t="s">
        <v>244</v>
      </c>
      <c r="G1143" s="1" t="s">
        <v>2540</v>
      </c>
      <c r="H1143" s="1" t="str">
        <f>HYPERLINK("http://123.57.250.226/ProfessionalProjectWebsite/html/projectDetail.html?id=577","指南链接")</f>
        <v>指南链接</v>
      </c>
    </row>
    <row r="1144" spans="1:8" ht="108">
      <c r="A1144" s="12" t="s">
        <v>242</v>
      </c>
      <c r="B1144" s="1" t="s">
        <v>16</v>
      </c>
      <c r="C1144" s="4" t="s">
        <v>245</v>
      </c>
      <c r="D1144" s="2">
        <v>2</v>
      </c>
      <c r="E1144" s="1" t="s">
        <v>246</v>
      </c>
      <c r="F1144" s="1" t="s">
        <v>5</v>
      </c>
      <c r="G1144" s="1" t="s">
        <v>246</v>
      </c>
      <c r="H1144" s="1" t="str">
        <f>HYPERLINK("http://123.57.250.226/ProfessionalProjectWebsite/html/projectDetail.html?id=577","指南链接")</f>
        <v>指南链接</v>
      </c>
    </row>
    <row r="1145" spans="1:8" ht="72">
      <c r="A1145" s="13" t="s">
        <v>2179</v>
      </c>
      <c r="B1145" s="1" t="s">
        <v>6</v>
      </c>
      <c r="C1145" s="4" t="s">
        <v>2180</v>
      </c>
      <c r="D1145" s="2">
        <v>4</v>
      </c>
      <c r="E1145" s="1" t="s">
        <v>2181</v>
      </c>
      <c r="F1145" s="1" t="s">
        <v>2181</v>
      </c>
      <c r="G1145" s="1" t="s">
        <v>2540</v>
      </c>
      <c r="H1145" s="1" t="str">
        <f>HYPERLINK("http://123.57.250.226/ProfessionalProjectWebsite/html/projectDetail.html?id=980","指南链接")</f>
        <v>指南链接</v>
      </c>
    </row>
    <row r="1146" spans="1:8" ht="60">
      <c r="A1146" s="11" t="s">
        <v>2179</v>
      </c>
      <c r="B1146" s="1" t="s">
        <v>11</v>
      </c>
      <c r="C1146" s="4" t="s">
        <v>2184</v>
      </c>
      <c r="D1146" s="2">
        <v>50</v>
      </c>
      <c r="E1146" s="1" t="s">
        <v>2181</v>
      </c>
      <c r="F1146" s="1" t="s">
        <v>2181</v>
      </c>
      <c r="G1146" s="1" t="s">
        <v>2540</v>
      </c>
      <c r="H1146" s="1" t="str">
        <f>HYPERLINK("http://123.57.250.226/ProfessionalProjectWebsite/html/projectDetail.html?id=980","指南链接")</f>
        <v>指南链接</v>
      </c>
    </row>
    <row r="1147" spans="1:8" ht="84">
      <c r="A1147" s="11" t="s">
        <v>2179</v>
      </c>
      <c r="B1147" s="1" t="s">
        <v>12</v>
      </c>
      <c r="C1147" s="4" t="s">
        <v>2182</v>
      </c>
      <c r="D1147" s="2">
        <v>30</v>
      </c>
      <c r="E1147" s="1" t="s">
        <v>2181</v>
      </c>
      <c r="F1147" s="1" t="s">
        <v>2181</v>
      </c>
      <c r="G1147" s="1" t="s">
        <v>2540</v>
      </c>
      <c r="H1147" s="1" t="str">
        <f>HYPERLINK("http://123.57.250.226/ProfessionalProjectWebsite/html/projectDetail.html?id=980","指南链接")</f>
        <v>指南链接</v>
      </c>
    </row>
    <row r="1148" spans="1:8" ht="72">
      <c r="A1148" s="12" t="s">
        <v>2179</v>
      </c>
      <c r="B1148" s="1" t="s">
        <v>14</v>
      </c>
      <c r="C1148" s="4" t="s">
        <v>2183</v>
      </c>
      <c r="D1148" s="2">
        <v>10</v>
      </c>
      <c r="E1148" s="1" t="s">
        <v>2181</v>
      </c>
      <c r="F1148" s="1" t="s">
        <v>2181</v>
      </c>
      <c r="G1148" s="1" t="s">
        <v>2540</v>
      </c>
      <c r="H1148" s="1" t="str">
        <f>HYPERLINK("http://123.57.250.226/ProfessionalProjectWebsite/html/projectDetail.html?id=980","指南链接")</f>
        <v>指南链接</v>
      </c>
    </row>
    <row r="1149" spans="1:8" ht="96">
      <c r="A1149" s="13" t="s">
        <v>309</v>
      </c>
      <c r="B1149" s="1" t="s">
        <v>8</v>
      </c>
      <c r="C1149" s="4" t="s">
        <v>310</v>
      </c>
      <c r="D1149" s="2">
        <v>3</v>
      </c>
      <c r="E1149" s="1" t="s">
        <v>311</v>
      </c>
      <c r="F1149" s="1" t="s">
        <v>312</v>
      </c>
      <c r="G1149" s="1" t="s">
        <v>2540</v>
      </c>
      <c r="H1149" s="1" t="str">
        <f>HYPERLINK("http://123.57.250.226/ProfessionalProjectWebsite/html/projectDetail.html?id=590","指南链接")</f>
        <v>指南链接</v>
      </c>
    </row>
    <row r="1150" spans="1:8" ht="120">
      <c r="A1150" s="11" t="s">
        <v>309</v>
      </c>
      <c r="B1150" s="1" t="s">
        <v>11</v>
      </c>
      <c r="C1150" s="4" t="s">
        <v>313</v>
      </c>
      <c r="D1150" s="2">
        <v>3</v>
      </c>
      <c r="E1150" s="1" t="s">
        <v>314</v>
      </c>
      <c r="F1150" s="1" t="s">
        <v>312</v>
      </c>
      <c r="G1150" s="1" t="s">
        <v>2540</v>
      </c>
      <c r="H1150" s="1" t="str">
        <f>HYPERLINK("http://123.57.250.226/ProfessionalProjectWebsite/html/projectDetail.html?id=590","指南链接")</f>
        <v>指南链接</v>
      </c>
    </row>
    <row r="1151" spans="1:8" ht="84">
      <c r="A1151" s="11" t="s">
        <v>309</v>
      </c>
      <c r="B1151" s="1" t="s">
        <v>12</v>
      </c>
      <c r="C1151" s="4" t="s">
        <v>315</v>
      </c>
      <c r="D1151" s="2">
        <v>3</v>
      </c>
      <c r="E1151" s="1" t="s">
        <v>316</v>
      </c>
      <c r="F1151" s="1" t="s">
        <v>312</v>
      </c>
      <c r="G1151" s="1" t="s">
        <v>2540</v>
      </c>
      <c r="H1151" s="1" t="str">
        <f>HYPERLINK("http://123.57.250.226/ProfessionalProjectWebsite/html/projectDetail.html?id=590","指南链接")</f>
        <v>指南链接</v>
      </c>
    </row>
    <row r="1152" spans="1:8" ht="72">
      <c r="A1152" s="12" t="s">
        <v>309</v>
      </c>
      <c r="B1152" s="1" t="s">
        <v>14</v>
      </c>
      <c r="C1152" s="4" t="s">
        <v>317</v>
      </c>
      <c r="D1152" s="2">
        <v>2</v>
      </c>
      <c r="E1152" s="1" t="s">
        <v>318</v>
      </c>
      <c r="F1152" s="1" t="s">
        <v>319</v>
      </c>
      <c r="G1152" s="1" t="s">
        <v>2540</v>
      </c>
      <c r="H1152" s="1" t="str">
        <f>HYPERLINK("http://123.57.250.226/ProfessionalProjectWebsite/html/projectDetail.html?id=590","指南链接")</f>
        <v>指南链接</v>
      </c>
    </row>
    <row r="1153" spans="1:8" ht="192">
      <c r="A1153" s="13" t="s">
        <v>1678</v>
      </c>
      <c r="B1153" s="1" t="s">
        <v>6</v>
      </c>
      <c r="C1153" s="4" t="s">
        <v>1679</v>
      </c>
      <c r="D1153" s="2">
        <v>6</v>
      </c>
      <c r="E1153" s="1" t="s">
        <v>1680</v>
      </c>
      <c r="F1153" s="1" t="s">
        <v>1681</v>
      </c>
      <c r="G1153" s="1" t="s">
        <v>2540</v>
      </c>
      <c r="H1153" s="1" t="str">
        <f>HYPERLINK("http://123.57.250.226/ProfessionalProjectWebsite/html/projectDetail.html?id=871","指南链接")</f>
        <v>指南链接</v>
      </c>
    </row>
    <row r="1154" spans="1:8" ht="192">
      <c r="A1154" s="11" t="s">
        <v>1678</v>
      </c>
      <c r="B1154" s="1" t="s">
        <v>8</v>
      </c>
      <c r="C1154" s="4" t="s">
        <v>1682</v>
      </c>
      <c r="D1154" s="2">
        <v>15</v>
      </c>
      <c r="E1154" s="1" t="s">
        <v>1680</v>
      </c>
      <c r="F1154" s="1" t="s">
        <v>1681</v>
      </c>
      <c r="G1154" s="1" t="s">
        <v>2540</v>
      </c>
      <c r="H1154" s="1" t="str">
        <f>HYPERLINK("http://123.57.250.226/ProfessionalProjectWebsite/html/projectDetail.html?id=871","指南链接")</f>
        <v>指南链接</v>
      </c>
    </row>
    <row r="1155" spans="1:8" ht="192">
      <c r="A1155" s="11" t="s">
        <v>1678</v>
      </c>
      <c r="B1155" s="1" t="s">
        <v>11</v>
      </c>
      <c r="C1155" s="4" t="s">
        <v>2719</v>
      </c>
      <c r="D1155" s="2">
        <v>10</v>
      </c>
      <c r="E1155" s="1" t="s">
        <v>1680</v>
      </c>
      <c r="F1155" s="1" t="s">
        <v>1681</v>
      </c>
      <c r="G1155" s="1" t="s">
        <v>2540</v>
      </c>
      <c r="H1155" s="1" t="str">
        <f>HYPERLINK("http://123.57.250.226/ProfessionalProjectWebsite/html/projectDetail.html?id=871","指南链接")</f>
        <v>指南链接</v>
      </c>
    </row>
    <row r="1156" spans="1:8" ht="192">
      <c r="A1156" s="11" t="s">
        <v>1678</v>
      </c>
      <c r="B1156" s="1" t="s">
        <v>12</v>
      </c>
      <c r="C1156" s="4" t="s">
        <v>1683</v>
      </c>
      <c r="D1156" s="2">
        <v>20</v>
      </c>
      <c r="E1156" s="1" t="s">
        <v>1680</v>
      </c>
      <c r="F1156" s="1" t="s">
        <v>1681</v>
      </c>
      <c r="G1156" s="1" t="s">
        <v>2540</v>
      </c>
      <c r="H1156" s="1" t="str">
        <f>HYPERLINK("http://123.57.250.226/ProfessionalProjectWebsite/html/projectDetail.html?id=871","指南链接")</f>
        <v>指南链接</v>
      </c>
    </row>
    <row r="1157" spans="1:8" ht="192">
      <c r="A1157" s="12" t="s">
        <v>1678</v>
      </c>
      <c r="B1157" s="1" t="s">
        <v>14</v>
      </c>
      <c r="C1157" s="4" t="s">
        <v>1684</v>
      </c>
      <c r="D1157" s="2">
        <v>5</v>
      </c>
      <c r="E1157" s="1" t="s">
        <v>1680</v>
      </c>
      <c r="F1157" s="1" t="s">
        <v>1681</v>
      </c>
      <c r="G1157" s="1" t="s">
        <v>2540</v>
      </c>
      <c r="H1157" s="1" t="str">
        <f>HYPERLINK("http://123.57.250.226/ProfessionalProjectWebsite/html/projectDetail.html?id=871","指南链接")</f>
        <v>指南链接</v>
      </c>
    </row>
    <row r="1158" spans="1:8" ht="120">
      <c r="A1158" s="13" t="s">
        <v>1071</v>
      </c>
      <c r="B1158" s="1" t="s">
        <v>8</v>
      </c>
      <c r="C1158" s="4" t="s">
        <v>1072</v>
      </c>
      <c r="D1158" s="2">
        <v>4</v>
      </c>
      <c r="E1158" s="1" t="s">
        <v>1073</v>
      </c>
      <c r="F1158" s="1" t="s">
        <v>1073</v>
      </c>
      <c r="G1158" s="1" t="s">
        <v>2540</v>
      </c>
      <c r="H1158" s="1" t="str">
        <f>HYPERLINK("http://123.57.250.226/ProfessionalProjectWebsite/html/projectDetail.html?id=726","指南链接")</f>
        <v>指南链接</v>
      </c>
    </row>
    <row r="1159" spans="1:8" ht="60">
      <c r="A1159" s="11" t="s">
        <v>1071</v>
      </c>
      <c r="B1159" s="1" t="s">
        <v>11</v>
      </c>
      <c r="C1159" s="4" t="s">
        <v>2662</v>
      </c>
      <c r="D1159" s="2">
        <v>6</v>
      </c>
      <c r="E1159" s="1" t="s">
        <v>1075</v>
      </c>
      <c r="F1159" s="1" t="s">
        <v>1075</v>
      </c>
      <c r="G1159" s="1" t="s">
        <v>2540</v>
      </c>
      <c r="H1159" s="1" t="str">
        <f>HYPERLINK("http://123.57.250.226/ProfessionalProjectWebsite/html/projectDetail.html?id=726","指南链接")</f>
        <v>指南链接</v>
      </c>
    </row>
    <row r="1160" spans="1:8" ht="132">
      <c r="A1160" s="12" t="s">
        <v>1071</v>
      </c>
      <c r="B1160" s="1" t="s">
        <v>12</v>
      </c>
      <c r="C1160" s="4" t="s">
        <v>2663</v>
      </c>
      <c r="D1160" s="2">
        <v>6</v>
      </c>
      <c r="E1160" s="1" t="s">
        <v>1073</v>
      </c>
      <c r="F1160" s="1" t="s">
        <v>1074</v>
      </c>
      <c r="G1160" s="1" t="s">
        <v>2540</v>
      </c>
      <c r="H1160" s="1" t="str">
        <f>HYPERLINK("http://123.57.250.226/ProfessionalProjectWebsite/html/projectDetail.html?id=726","指南链接")</f>
        <v>指南链接</v>
      </c>
    </row>
    <row r="1161" spans="1:8" ht="84">
      <c r="A1161" s="13" t="s">
        <v>1627</v>
      </c>
      <c r="B1161" s="1" t="s">
        <v>8</v>
      </c>
      <c r="C1161" s="4" t="s">
        <v>1628</v>
      </c>
      <c r="D1161" s="2">
        <v>7</v>
      </c>
      <c r="E1161" s="1" t="s">
        <v>1629</v>
      </c>
      <c r="F1161" s="1" t="s">
        <v>1630</v>
      </c>
      <c r="G1161" s="1" t="s">
        <v>2540</v>
      </c>
      <c r="H1161" s="1" t="str">
        <f>HYPERLINK("http://123.57.250.226/ProfessionalProjectWebsite/html/projectDetail.html?id=863","指南链接")</f>
        <v>指南链接</v>
      </c>
    </row>
    <row r="1162" spans="1:8" ht="72">
      <c r="A1162" s="11" t="s">
        <v>1627</v>
      </c>
      <c r="B1162" s="1" t="s">
        <v>11</v>
      </c>
      <c r="C1162" s="4" t="s">
        <v>1631</v>
      </c>
      <c r="D1162" s="2">
        <v>5</v>
      </c>
      <c r="E1162" s="1" t="s">
        <v>1632</v>
      </c>
      <c r="F1162" s="1" t="s">
        <v>1630</v>
      </c>
      <c r="G1162" s="1" t="s">
        <v>2540</v>
      </c>
      <c r="H1162" s="1" t="str">
        <f>HYPERLINK("http://123.57.250.226/ProfessionalProjectWebsite/html/projectDetail.html?id=863","指南链接")</f>
        <v>指南链接</v>
      </c>
    </row>
    <row r="1163" spans="1:8" ht="108">
      <c r="A1163" s="12" t="s">
        <v>1627</v>
      </c>
      <c r="B1163" s="1" t="s">
        <v>12</v>
      </c>
      <c r="C1163" s="4" t="s">
        <v>1633</v>
      </c>
      <c r="D1163" s="2">
        <v>3</v>
      </c>
      <c r="E1163" s="1" t="s">
        <v>1634</v>
      </c>
      <c r="F1163" s="1" t="s">
        <v>1630</v>
      </c>
      <c r="G1163" s="1" t="s">
        <v>2540</v>
      </c>
      <c r="H1163" s="1" t="str">
        <f>HYPERLINK("http://123.57.250.226/ProfessionalProjectWebsite/html/projectDetail.html?id=863","指南链接")</f>
        <v>指南链接</v>
      </c>
    </row>
    <row r="1164" spans="1:8" ht="108">
      <c r="A1164" s="13" t="s">
        <v>100</v>
      </c>
      <c r="B1164" s="1" t="s">
        <v>8</v>
      </c>
      <c r="C1164" s="4" t="s">
        <v>104</v>
      </c>
      <c r="D1164" s="2">
        <v>10</v>
      </c>
      <c r="E1164" s="1" t="s">
        <v>105</v>
      </c>
      <c r="F1164" s="1" t="s">
        <v>106</v>
      </c>
      <c r="G1164" s="1" t="s">
        <v>2540</v>
      </c>
      <c r="H1164" s="1" t="str">
        <f>HYPERLINK("http://123.57.250.226/ProfessionalProjectWebsite/html/projectDetail.html?id=531","指南链接")</f>
        <v>指南链接</v>
      </c>
    </row>
    <row r="1165" spans="1:8" ht="108">
      <c r="A1165" s="12" t="s">
        <v>100</v>
      </c>
      <c r="B1165" s="1" t="s">
        <v>12</v>
      </c>
      <c r="C1165" s="4" t="s">
        <v>101</v>
      </c>
      <c r="D1165" s="2">
        <v>10</v>
      </c>
      <c r="E1165" s="1" t="s">
        <v>102</v>
      </c>
      <c r="F1165" s="1" t="s">
        <v>103</v>
      </c>
      <c r="G1165" s="1" t="s">
        <v>2540</v>
      </c>
      <c r="H1165" s="1" t="str">
        <f>HYPERLINK("http://123.57.250.226/ProfessionalProjectWebsite/html/projectDetail.html?id=531","指南链接")</f>
        <v>指南链接</v>
      </c>
    </row>
    <row r="1166" spans="1:8" ht="120">
      <c r="A1166" s="13" t="s">
        <v>1490</v>
      </c>
      <c r="B1166" s="1" t="s">
        <v>6</v>
      </c>
      <c r="C1166" s="4" t="s">
        <v>2664</v>
      </c>
      <c r="D1166" s="2">
        <v>5</v>
      </c>
      <c r="E1166" s="1" t="s">
        <v>1491</v>
      </c>
      <c r="F1166" s="1" t="s">
        <v>1492</v>
      </c>
      <c r="G1166" s="1" t="s">
        <v>2540</v>
      </c>
      <c r="H1166" s="1" t="str">
        <f aca="true" t="shared" si="36" ref="H1166:H1171">HYPERLINK("http://123.57.250.226/ProfessionalProjectWebsite/html/projectDetail.html?id=840","指南链接")</f>
        <v>指南链接</v>
      </c>
    </row>
    <row r="1167" spans="1:8" ht="132">
      <c r="A1167" s="11" t="s">
        <v>1490</v>
      </c>
      <c r="B1167" s="1" t="s">
        <v>8</v>
      </c>
      <c r="C1167" s="4" t="s">
        <v>1493</v>
      </c>
      <c r="D1167" s="2">
        <v>10</v>
      </c>
      <c r="E1167" s="1" t="s">
        <v>1494</v>
      </c>
      <c r="F1167" s="1" t="s">
        <v>1494</v>
      </c>
      <c r="G1167" s="1" t="s">
        <v>2540</v>
      </c>
      <c r="H1167" s="1" t="str">
        <f t="shared" si="36"/>
        <v>指南链接</v>
      </c>
    </row>
    <row r="1168" spans="1:8" ht="204">
      <c r="A1168" s="11" t="s">
        <v>1490</v>
      </c>
      <c r="B1168" s="1" t="s">
        <v>11</v>
      </c>
      <c r="C1168" s="4" t="s">
        <v>1495</v>
      </c>
      <c r="D1168" s="2">
        <v>30</v>
      </c>
      <c r="E1168" s="1" t="s">
        <v>1496</v>
      </c>
      <c r="F1168" s="1" t="s">
        <v>1496</v>
      </c>
      <c r="G1168" s="1" t="s">
        <v>2540</v>
      </c>
      <c r="H1168" s="1" t="str">
        <f t="shared" si="36"/>
        <v>指南链接</v>
      </c>
    </row>
    <row r="1169" spans="1:8" ht="120">
      <c r="A1169" s="11" t="s">
        <v>1490</v>
      </c>
      <c r="B1169" s="1" t="s">
        <v>12</v>
      </c>
      <c r="C1169" s="4" t="s">
        <v>2665</v>
      </c>
      <c r="D1169" s="2">
        <v>8</v>
      </c>
      <c r="E1169" s="1" t="s">
        <v>1497</v>
      </c>
      <c r="F1169" s="1" t="s">
        <v>1498</v>
      </c>
      <c r="G1169" s="1" t="s">
        <v>2540</v>
      </c>
      <c r="H1169" s="1" t="str">
        <f t="shared" si="36"/>
        <v>指南链接</v>
      </c>
    </row>
    <row r="1170" spans="1:8" ht="144">
      <c r="A1170" s="11" t="s">
        <v>1490</v>
      </c>
      <c r="B1170" s="1" t="s">
        <v>14</v>
      </c>
      <c r="C1170" s="4" t="s">
        <v>2666</v>
      </c>
      <c r="D1170" s="2">
        <v>20</v>
      </c>
      <c r="E1170" s="1" t="s">
        <v>1499</v>
      </c>
      <c r="F1170" s="1" t="s">
        <v>1500</v>
      </c>
      <c r="G1170" s="1" t="s">
        <v>2540</v>
      </c>
      <c r="H1170" s="1" t="str">
        <f t="shared" si="36"/>
        <v>指南链接</v>
      </c>
    </row>
    <row r="1171" spans="1:8" ht="96">
      <c r="A1171" s="12" t="s">
        <v>1490</v>
      </c>
      <c r="B1171" s="1" t="s">
        <v>16</v>
      </c>
      <c r="C1171" s="4" t="s">
        <v>2667</v>
      </c>
      <c r="D1171" s="2">
        <v>10</v>
      </c>
      <c r="E1171" s="1" t="s">
        <v>1501</v>
      </c>
      <c r="F1171" s="1" t="s">
        <v>5</v>
      </c>
      <c r="G1171" s="1" t="s">
        <v>1502</v>
      </c>
      <c r="H1171" s="1" t="str">
        <f t="shared" si="36"/>
        <v>指南链接</v>
      </c>
    </row>
    <row r="1172" spans="1:8" ht="36">
      <c r="A1172" s="13" t="s">
        <v>2147</v>
      </c>
      <c r="B1172" s="1" t="s">
        <v>6</v>
      </c>
      <c r="C1172" s="4" t="s">
        <v>2148</v>
      </c>
      <c r="D1172" s="2">
        <v>1</v>
      </c>
      <c r="E1172" s="1" t="s">
        <v>2149</v>
      </c>
      <c r="F1172" s="1" t="s">
        <v>2150</v>
      </c>
      <c r="G1172" s="1" t="s">
        <v>2540</v>
      </c>
      <c r="H1172" s="1" t="str">
        <f aca="true" t="shared" si="37" ref="H1172:H1177">HYPERLINK("http://123.57.250.226/ProfessionalProjectWebsite/html/projectDetail.html?id=976","指南链接")</f>
        <v>指南链接</v>
      </c>
    </row>
    <row r="1173" spans="1:8" ht="48">
      <c r="A1173" s="11" t="s">
        <v>2147</v>
      </c>
      <c r="B1173" s="1" t="s">
        <v>8</v>
      </c>
      <c r="C1173" s="4" t="s">
        <v>2151</v>
      </c>
      <c r="D1173" s="2">
        <v>1</v>
      </c>
      <c r="E1173" s="1" t="s">
        <v>2149</v>
      </c>
      <c r="F1173" s="1" t="s">
        <v>2150</v>
      </c>
      <c r="G1173" s="1" t="s">
        <v>2150</v>
      </c>
      <c r="H1173" s="1" t="str">
        <f t="shared" si="37"/>
        <v>指南链接</v>
      </c>
    </row>
    <row r="1174" spans="1:8" ht="48">
      <c r="A1174" s="11" t="s">
        <v>2147</v>
      </c>
      <c r="B1174" s="1" t="s">
        <v>11</v>
      </c>
      <c r="C1174" s="4" t="s">
        <v>2152</v>
      </c>
      <c r="D1174" s="2">
        <v>1</v>
      </c>
      <c r="E1174" s="1" t="s">
        <v>2149</v>
      </c>
      <c r="F1174" s="1" t="s">
        <v>2150</v>
      </c>
      <c r="G1174" s="1" t="s">
        <v>2540</v>
      </c>
      <c r="H1174" s="1" t="str">
        <f t="shared" si="37"/>
        <v>指南链接</v>
      </c>
    </row>
    <row r="1175" spans="1:8" ht="60">
      <c r="A1175" s="11" t="s">
        <v>2147</v>
      </c>
      <c r="B1175" s="1" t="s">
        <v>12</v>
      </c>
      <c r="C1175" s="4" t="s">
        <v>2153</v>
      </c>
      <c r="D1175" s="2">
        <v>1</v>
      </c>
      <c r="E1175" s="1" t="s">
        <v>2149</v>
      </c>
      <c r="F1175" s="1" t="s">
        <v>2150</v>
      </c>
      <c r="G1175" s="1" t="s">
        <v>2150</v>
      </c>
      <c r="H1175" s="1" t="str">
        <f t="shared" si="37"/>
        <v>指南链接</v>
      </c>
    </row>
    <row r="1176" spans="1:8" ht="36">
      <c r="A1176" s="11" t="s">
        <v>2147</v>
      </c>
      <c r="B1176" s="1" t="s">
        <v>14</v>
      </c>
      <c r="C1176" s="4" t="s">
        <v>2154</v>
      </c>
      <c r="D1176" s="2">
        <v>1</v>
      </c>
      <c r="E1176" s="1" t="s">
        <v>2149</v>
      </c>
      <c r="F1176" s="1" t="s">
        <v>5</v>
      </c>
      <c r="G1176" s="1" t="s">
        <v>2150</v>
      </c>
      <c r="H1176" s="1" t="str">
        <f t="shared" si="37"/>
        <v>指南链接</v>
      </c>
    </row>
    <row r="1177" spans="1:8" ht="36">
      <c r="A1177" s="12" t="s">
        <v>2147</v>
      </c>
      <c r="B1177" s="1" t="s">
        <v>16</v>
      </c>
      <c r="C1177" s="4" t="s">
        <v>2155</v>
      </c>
      <c r="D1177" s="2">
        <v>1</v>
      </c>
      <c r="E1177" s="1" t="s">
        <v>2149</v>
      </c>
      <c r="F1177" s="1" t="s">
        <v>2150</v>
      </c>
      <c r="G1177" s="1" t="s">
        <v>2150</v>
      </c>
      <c r="H1177" s="1" t="str">
        <f t="shared" si="37"/>
        <v>指南链接</v>
      </c>
    </row>
    <row r="1178" spans="1:8" ht="144">
      <c r="A1178" s="13" t="s">
        <v>1939</v>
      </c>
      <c r="B1178" s="1" t="s">
        <v>6</v>
      </c>
      <c r="C1178" s="4" t="s">
        <v>1940</v>
      </c>
      <c r="D1178" s="2">
        <v>3</v>
      </c>
      <c r="E1178" s="1" t="s">
        <v>1941</v>
      </c>
      <c r="F1178" s="1" t="s">
        <v>1942</v>
      </c>
      <c r="G1178" s="1" t="s">
        <v>1942</v>
      </c>
      <c r="H1178" s="1" t="str">
        <f>HYPERLINK("http://123.57.250.226/ProfessionalProjectWebsite/html/projectDetail.html?id=930","指南链接")</f>
        <v>指南链接</v>
      </c>
    </row>
    <row r="1179" spans="1:8" ht="108">
      <c r="A1179" s="11" t="s">
        <v>1939</v>
      </c>
      <c r="B1179" s="1" t="s">
        <v>8</v>
      </c>
      <c r="C1179" s="4" t="s">
        <v>1943</v>
      </c>
      <c r="D1179" s="2">
        <v>3</v>
      </c>
      <c r="E1179" s="1" t="s">
        <v>1944</v>
      </c>
      <c r="F1179" s="1" t="s">
        <v>1945</v>
      </c>
      <c r="G1179" s="1" t="s">
        <v>2540</v>
      </c>
      <c r="H1179" s="1" t="str">
        <f>HYPERLINK("http://123.57.250.226/ProfessionalProjectWebsite/html/projectDetail.html?id=930","指南链接")</f>
        <v>指南链接</v>
      </c>
    </row>
    <row r="1180" spans="1:8" ht="144">
      <c r="A1180" s="11" t="s">
        <v>1939</v>
      </c>
      <c r="B1180" s="1" t="s">
        <v>11</v>
      </c>
      <c r="C1180" s="4" t="s">
        <v>1946</v>
      </c>
      <c r="D1180" s="2">
        <v>3</v>
      </c>
      <c r="E1180" s="1" t="s">
        <v>1947</v>
      </c>
      <c r="F1180" s="1" t="s">
        <v>1948</v>
      </c>
      <c r="G1180" s="1" t="s">
        <v>2540</v>
      </c>
      <c r="H1180" s="1" t="str">
        <f>HYPERLINK("http://123.57.250.226/ProfessionalProjectWebsite/html/projectDetail.html?id=930","指南链接")</f>
        <v>指南链接</v>
      </c>
    </row>
    <row r="1181" spans="1:8" ht="144">
      <c r="A1181" s="12" t="s">
        <v>1939</v>
      </c>
      <c r="B1181" s="1" t="s">
        <v>12</v>
      </c>
      <c r="C1181" s="4" t="s">
        <v>1949</v>
      </c>
      <c r="D1181" s="2">
        <v>10</v>
      </c>
      <c r="E1181" s="1" t="s">
        <v>1947</v>
      </c>
      <c r="F1181" s="1" t="s">
        <v>1948</v>
      </c>
      <c r="G1181" s="1" t="s">
        <v>2540</v>
      </c>
      <c r="H1181" s="1" t="str">
        <f>HYPERLINK("http://123.57.250.226/ProfessionalProjectWebsite/html/projectDetail.html?id=930","指南链接")</f>
        <v>指南链接</v>
      </c>
    </row>
    <row r="1182" spans="1:8" ht="132">
      <c r="A1182" s="13" t="s">
        <v>1333</v>
      </c>
      <c r="B1182" s="1" t="s">
        <v>6</v>
      </c>
      <c r="C1182" s="4" t="s">
        <v>1342</v>
      </c>
      <c r="D1182" s="2">
        <v>5</v>
      </c>
      <c r="E1182" s="1" t="s">
        <v>1343</v>
      </c>
      <c r="F1182" s="1" t="s">
        <v>1336</v>
      </c>
      <c r="G1182" s="1" t="s">
        <v>1336</v>
      </c>
      <c r="H1182" s="1" t="str">
        <f aca="true" t="shared" si="38" ref="H1182:H1187">HYPERLINK("http://123.57.250.226/ProfessionalProjectWebsite/html/projectDetail.html?id=805","指南链接")</f>
        <v>指南链接</v>
      </c>
    </row>
    <row r="1183" spans="1:8" ht="144">
      <c r="A1183" s="11" t="s">
        <v>1333</v>
      </c>
      <c r="B1183" s="1" t="s">
        <v>8</v>
      </c>
      <c r="C1183" s="4" t="s">
        <v>1334</v>
      </c>
      <c r="D1183" s="2">
        <v>10</v>
      </c>
      <c r="E1183" s="1" t="s">
        <v>1335</v>
      </c>
      <c r="F1183" s="1" t="s">
        <v>1336</v>
      </c>
      <c r="G1183" s="1" t="s">
        <v>1336</v>
      </c>
      <c r="H1183" s="1" t="str">
        <f t="shared" si="38"/>
        <v>指南链接</v>
      </c>
    </row>
    <row r="1184" spans="1:8" ht="144">
      <c r="A1184" s="11" t="s">
        <v>1333</v>
      </c>
      <c r="B1184" s="1" t="s">
        <v>11</v>
      </c>
      <c r="C1184" s="4" t="s">
        <v>1339</v>
      </c>
      <c r="D1184" s="2">
        <v>5</v>
      </c>
      <c r="E1184" s="1" t="s">
        <v>1335</v>
      </c>
      <c r="F1184" s="1" t="s">
        <v>1336</v>
      </c>
      <c r="G1184" s="1" t="s">
        <v>2540</v>
      </c>
      <c r="H1184" s="1" t="str">
        <f t="shared" si="38"/>
        <v>指南链接</v>
      </c>
    </row>
    <row r="1185" spans="1:8" ht="144">
      <c r="A1185" s="11" t="s">
        <v>1333</v>
      </c>
      <c r="B1185" s="1" t="s">
        <v>12</v>
      </c>
      <c r="C1185" s="4" t="s">
        <v>1340</v>
      </c>
      <c r="D1185" s="2">
        <v>10</v>
      </c>
      <c r="E1185" s="1" t="s">
        <v>1335</v>
      </c>
      <c r="F1185" s="1" t="s">
        <v>1336</v>
      </c>
      <c r="G1185" s="1" t="s">
        <v>1336</v>
      </c>
      <c r="H1185" s="1" t="str">
        <f t="shared" si="38"/>
        <v>指南链接</v>
      </c>
    </row>
    <row r="1186" spans="1:8" ht="144">
      <c r="A1186" s="11" t="s">
        <v>1333</v>
      </c>
      <c r="B1186" s="1" t="s">
        <v>14</v>
      </c>
      <c r="C1186" s="4" t="s">
        <v>1341</v>
      </c>
      <c r="D1186" s="2">
        <v>30</v>
      </c>
      <c r="E1186" s="1" t="s">
        <v>1335</v>
      </c>
      <c r="F1186" s="1" t="s">
        <v>1336</v>
      </c>
      <c r="G1186" s="1" t="s">
        <v>1336</v>
      </c>
      <c r="H1186" s="1" t="str">
        <f t="shared" si="38"/>
        <v>指南链接</v>
      </c>
    </row>
    <row r="1187" spans="1:8" ht="72">
      <c r="A1187" s="12" t="s">
        <v>1333</v>
      </c>
      <c r="B1187" s="1" t="s">
        <v>16</v>
      </c>
      <c r="C1187" s="4" t="s">
        <v>1337</v>
      </c>
      <c r="D1187" s="2">
        <v>50</v>
      </c>
      <c r="E1187" s="1" t="s">
        <v>1338</v>
      </c>
      <c r="F1187" s="1" t="s">
        <v>5</v>
      </c>
      <c r="G1187" s="1" t="s">
        <v>1336</v>
      </c>
      <c r="H1187" s="1" t="str">
        <f t="shared" si="38"/>
        <v>指南链接</v>
      </c>
    </row>
    <row r="1188" spans="1:8" ht="168">
      <c r="A1188" s="1" t="s">
        <v>1905</v>
      </c>
      <c r="B1188" s="1" t="s">
        <v>8</v>
      </c>
      <c r="C1188" s="4" t="s">
        <v>1906</v>
      </c>
      <c r="D1188" s="2">
        <v>8</v>
      </c>
      <c r="E1188" s="1" t="s">
        <v>1907</v>
      </c>
      <c r="F1188" s="1" t="s">
        <v>1907</v>
      </c>
      <c r="G1188" s="1" t="s">
        <v>2540</v>
      </c>
      <c r="H1188" s="1" t="str">
        <f>HYPERLINK("http://123.57.250.226/ProfessionalProjectWebsite/html/projectDetail.html?id=925","指南链接")</f>
        <v>指南链接</v>
      </c>
    </row>
    <row r="1189" spans="1:8" ht="120">
      <c r="A1189" s="1" t="s">
        <v>429</v>
      </c>
      <c r="B1189" s="1" t="s">
        <v>14</v>
      </c>
      <c r="C1189" s="4" t="s">
        <v>430</v>
      </c>
      <c r="D1189" s="2">
        <v>30</v>
      </c>
      <c r="E1189" s="1" t="s">
        <v>431</v>
      </c>
      <c r="F1189" s="1" t="s">
        <v>431</v>
      </c>
      <c r="G1189" s="1" t="s">
        <v>2540</v>
      </c>
      <c r="H1189" s="1" t="str">
        <f>HYPERLINK("http://123.57.250.226/ProfessionalProjectWebsite/html/projectDetail.html?id=603","指南链接")</f>
        <v>指南链接</v>
      </c>
    </row>
    <row r="1190" spans="1:8" ht="84">
      <c r="A1190" s="13" t="s">
        <v>1005</v>
      </c>
      <c r="B1190" s="1" t="s">
        <v>8</v>
      </c>
      <c r="C1190" s="4" t="s">
        <v>1006</v>
      </c>
      <c r="D1190" s="2">
        <v>3</v>
      </c>
      <c r="E1190" s="1" t="s">
        <v>1007</v>
      </c>
      <c r="F1190" s="1" t="s">
        <v>1007</v>
      </c>
      <c r="G1190" s="1" t="s">
        <v>2540</v>
      </c>
      <c r="H1190" s="1" t="str">
        <f>HYPERLINK("http://123.57.250.226/ProfessionalProjectWebsite/html/projectDetail.html?id=709","指南链接")</f>
        <v>指南链接</v>
      </c>
    </row>
    <row r="1191" spans="1:8" ht="84">
      <c r="A1191" s="11" t="s">
        <v>1005</v>
      </c>
      <c r="B1191" s="1" t="s">
        <v>11</v>
      </c>
      <c r="C1191" s="4" t="s">
        <v>1008</v>
      </c>
      <c r="D1191" s="2">
        <v>10</v>
      </c>
      <c r="E1191" s="1" t="s">
        <v>1007</v>
      </c>
      <c r="F1191" s="1" t="s">
        <v>1007</v>
      </c>
      <c r="G1191" s="1" t="s">
        <v>2540</v>
      </c>
      <c r="H1191" s="1" t="str">
        <f>HYPERLINK("http://123.57.250.226/ProfessionalProjectWebsite/html/projectDetail.html?id=709","指南链接")</f>
        <v>指南链接</v>
      </c>
    </row>
    <row r="1192" spans="1:8" ht="84">
      <c r="A1192" s="12" t="s">
        <v>1005</v>
      </c>
      <c r="B1192" s="1" t="s">
        <v>12</v>
      </c>
      <c r="C1192" s="4" t="s">
        <v>1009</v>
      </c>
      <c r="D1192" s="2">
        <v>12</v>
      </c>
      <c r="E1192" s="1" t="s">
        <v>1007</v>
      </c>
      <c r="F1192" s="1" t="s">
        <v>1007</v>
      </c>
      <c r="G1192" s="1" t="s">
        <v>2540</v>
      </c>
      <c r="H1192" s="1" t="str">
        <f>HYPERLINK("http://123.57.250.226/ProfessionalProjectWebsite/html/projectDetail.html?id=709","指南链接")</f>
        <v>指南链接</v>
      </c>
    </row>
    <row r="1193" spans="1:8" ht="180">
      <c r="A1193" s="13" t="s">
        <v>2478</v>
      </c>
      <c r="B1193" s="1" t="s">
        <v>8</v>
      </c>
      <c r="C1193" s="4" t="s">
        <v>2479</v>
      </c>
      <c r="D1193" s="2">
        <v>5</v>
      </c>
      <c r="E1193" s="1" t="s">
        <v>2480</v>
      </c>
      <c r="F1193" s="1" t="s">
        <v>2480</v>
      </c>
      <c r="G1193" s="1" t="s">
        <v>2540</v>
      </c>
      <c r="H1193" s="1" t="str">
        <f>HYPERLINK("http://123.57.250.226/ProfessionalProjectWebsite/html/projectDetail.html?id=1052","指南链接")</f>
        <v>指南链接</v>
      </c>
    </row>
    <row r="1194" spans="1:8" ht="60">
      <c r="A1194" s="11" t="s">
        <v>2478</v>
      </c>
      <c r="B1194" s="1" t="s">
        <v>11</v>
      </c>
      <c r="C1194" s="4" t="s">
        <v>2481</v>
      </c>
      <c r="D1194" s="2">
        <v>15</v>
      </c>
      <c r="E1194" s="1" t="s">
        <v>2482</v>
      </c>
      <c r="F1194" s="1" t="s">
        <v>2483</v>
      </c>
      <c r="G1194" s="1" t="s">
        <v>2540</v>
      </c>
      <c r="H1194" s="1" t="str">
        <f>HYPERLINK("http://123.57.250.226/ProfessionalProjectWebsite/html/projectDetail.html?id=1052","指南链接")</f>
        <v>指南链接</v>
      </c>
    </row>
    <row r="1195" spans="1:8" ht="180">
      <c r="A1195" s="12" t="s">
        <v>2478</v>
      </c>
      <c r="B1195" s="1" t="s">
        <v>12</v>
      </c>
      <c r="C1195" s="4" t="s">
        <v>2484</v>
      </c>
      <c r="D1195" s="2">
        <v>6</v>
      </c>
      <c r="E1195" s="1" t="s">
        <v>2480</v>
      </c>
      <c r="F1195" s="1" t="s">
        <v>2480</v>
      </c>
      <c r="G1195" s="1" t="s">
        <v>2540</v>
      </c>
      <c r="H1195" s="1" t="str">
        <f>HYPERLINK("http://123.57.250.226/ProfessionalProjectWebsite/html/projectDetail.html?id=1052","指南链接")</f>
        <v>指南链接</v>
      </c>
    </row>
    <row r="1196" spans="1:8" ht="96">
      <c r="A1196" s="13" t="s">
        <v>2249</v>
      </c>
      <c r="B1196" s="1" t="s">
        <v>6</v>
      </c>
      <c r="C1196" s="4" t="s">
        <v>2250</v>
      </c>
      <c r="D1196" s="2">
        <v>8</v>
      </c>
      <c r="E1196" s="1" t="s">
        <v>2251</v>
      </c>
      <c r="F1196" s="1" t="s">
        <v>77</v>
      </c>
      <c r="G1196" s="1" t="s">
        <v>2540</v>
      </c>
      <c r="H1196" s="1" t="str">
        <f>HYPERLINK("http://123.57.250.226/ProfessionalProjectWebsite/html/projectDetail.html?id=996","指南链接")</f>
        <v>指南链接</v>
      </c>
    </row>
    <row r="1197" spans="1:8" ht="60">
      <c r="A1197" s="11" t="s">
        <v>2249</v>
      </c>
      <c r="B1197" s="1" t="s">
        <v>8</v>
      </c>
      <c r="C1197" s="4" t="s">
        <v>2256</v>
      </c>
      <c r="D1197" s="2">
        <v>3</v>
      </c>
      <c r="E1197" s="1" t="s">
        <v>2257</v>
      </c>
      <c r="F1197" s="1" t="s">
        <v>77</v>
      </c>
      <c r="G1197" s="1" t="s">
        <v>2540</v>
      </c>
      <c r="H1197" s="1" t="str">
        <f>HYPERLINK("http://123.57.250.226/ProfessionalProjectWebsite/html/projectDetail.html?id=996","指南链接")</f>
        <v>指南链接</v>
      </c>
    </row>
    <row r="1198" spans="1:8" ht="84">
      <c r="A1198" s="11" t="s">
        <v>2249</v>
      </c>
      <c r="B1198" s="1" t="s">
        <v>11</v>
      </c>
      <c r="C1198" s="4" t="s">
        <v>2254</v>
      </c>
      <c r="D1198" s="2">
        <v>10</v>
      </c>
      <c r="E1198" s="1" t="s">
        <v>2255</v>
      </c>
      <c r="F1198" s="1" t="s">
        <v>77</v>
      </c>
      <c r="G1198" s="1" t="s">
        <v>2540</v>
      </c>
      <c r="H1198" s="1" t="str">
        <f>HYPERLINK("http://123.57.250.226/ProfessionalProjectWebsite/html/projectDetail.html?id=996","指南链接")</f>
        <v>指南链接</v>
      </c>
    </row>
    <row r="1199" spans="1:8" ht="72">
      <c r="A1199" s="12" t="s">
        <v>2249</v>
      </c>
      <c r="B1199" s="1" t="s">
        <v>12</v>
      </c>
      <c r="C1199" s="4" t="s">
        <v>2252</v>
      </c>
      <c r="D1199" s="2">
        <v>10</v>
      </c>
      <c r="E1199" s="1" t="s">
        <v>2253</v>
      </c>
      <c r="F1199" s="1" t="s">
        <v>77</v>
      </c>
      <c r="G1199" s="1" t="s">
        <v>2540</v>
      </c>
      <c r="H1199" s="1" t="str">
        <f>HYPERLINK("http://123.57.250.226/ProfessionalProjectWebsite/html/projectDetail.html?id=996","指南链接")</f>
        <v>指南链接</v>
      </c>
    </row>
    <row r="1200" spans="1:8" ht="96">
      <c r="A1200" s="13" t="s">
        <v>1193</v>
      </c>
      <c r="B1200" s="1" t="s">
        <v>8</v>
      </c>
      <c r="C1200" s="4" t="s">
        <v>1194</v>
      </c>
      <c r="D1200" s="2">
        <v>10</v>
      </c>
      <c r="E1200" s="1" t="s">
        <v>1195</v>
      </c>
      <c r="F1200" s="1" t="s">
        <v>1196</v>
      </c>
      <c r="G1200" s="1" t="s">
        <v>2540</v>
      </c>
      <c r="H1200" s="1" t="str">
        <f>HYPERLINK("http://123.57.250.226/ProfessionalProjectWebsite/html/projectDetail.html?id=765","指南链接")</f>
        <v>指南链接</v>
      </c>
    </row>
    <row r="1201" spans="1:8" ht="84">
      <c r="A1201" s="11" t="s">
        <v>1193</v>
      </c>
      <c r="B1201" s="1" t="s">
        <v>11</v>
      </c>
      <c r="C1201" s="4" t="s">
        <v>1200</v>
      </c>
      <c r="D1201" s="2">
        <v>50</v>
      </c>
      <c r="E1201" s="1" t="s">
        <v>1201</v>
      </c>
      <c r="F1201" s="1" t="s">
        <v>106</v>
      </c>
      <c r="G1201" s="1" t="s">
        <v>106</v>
      </c>
      <c r="H1201" s="1" t="str">
        <f>HYPERLINK("http://123.57.250.226/ProfessionalProjectWebsite/html/projectDetail.html?id=765","指南链接")</f>
        <v>指南链接</v>
      </c>
    </row>
    <row r="1202" spans="1:8" ht="120">
      <c r="A1202" s="12" t="s">
        <v>1193</v>
      </c>
      <c r="B1202" s="1" t="s">
        <v>12</v>
      </c>
      <c r="C1202" s="4" t="s">
        <v>1197</v>
      </c>
      <c r="D1202" s="2">
        <v>20</v>
      </c>
      <c r="E1202" s="1" t="s">
        <v>1198</v>
      </c>
      <c r="F1202" s="1" t="s">
        <v>1199</v>
      </c>
      <c r="G1202" s="1" t="s">
        <v>2540</v>
      </c>
      <c r="H1202" s="1" t="str">
        <f>HYPERLINK("http://123.57.250.226/ProfessionalProjectWebsite/html/projectDetail.html?id=765","指南链接")</f>
        <v>指南链接</v>
      </c>
    </row>
    <row r="1203" spans="1:8" ht="108">
      <c r="A1203" s="13" t="s">
        <v>853</v>
      </c>
      <c r="B1203" s="1" t="s">
        <v>8</v>
      </c>
      <c r="C1203" s="4" t="s">
        <v>854</v>
      </c>
      <c r="D1203" s="2">
        <v>30</v>
      </c>
      <c r="E1203" s="1" t="s">
        <v>855</v>
      </c>
      <c r="F1203" s="1" t="s">
        <v>239</v>
      </c>
      <c r="G1203" s="1" t="s">
        <v>2540</v>
      </c>
      <c r="H1203" s="1" t="str">
        <f>HYPERLINK("http://123.57.250.226/ProfessionalProjectWebsite/html/projectDetail.html?id=687","指南链接")</f>
        <v>指南链接</v>
      </c>
    </row>
    <row r="1204" spans="1:8" ht="108">
      <c r="A1204" s="11" t="s">
        <v>853</v>
      </c>
      <c r="B1204" s="1" t="s">
        <v>11</v>
      </c>
      <c r="C1204" s="4" t="s">
        <v>2720</v>
      </c>
      <c r="D1204" s="2">
        <v>20</v>
      </c>
      <c r="E1204" s="1" t="s">
        <v>856</v>
      </c>
      <c r="F1204" s="1" t="s">
        <v>239</v>
      </c>
      <c r="G1204" s="1" t="s">
        <v>2540</v>
      </c>
      <c r="H1204" s="1" t="str">
        <f>HYPERLINK("http://123.57.250.226/ProfessionalProjectWebsite/html/projectDetail.html?id=687","指南链接")</f>
        <v>指南链接</v>
      </c>
    </row>
    <row r="1205" spans="1:8" ht="120">
      <c r="A1205" s="12" t="s">
        <v>853</v>
      </c>
      <c r="B1205" s="1" t="s">
        <v>14</v>
      </c>
      <c r="C1205" s="4" t="s">
        <v>2713</v>
      </c>
      <c r="D1205" s="2">
        <v>12</v>
      </c>
      <c r="E1205" s="1" t="s">
        <v>857</v>
      </c>
      <c r="F1205" s="1" t="s">
        <v>239</v>
      </c>
      <c r="G1205" s="1" t="s">
        <v>2540</v>
      </c>
      <c r="H1205" s="1" t="str">
        <f>HYPERLINK("http://123.57.250.226/ProfessionalProjectWebsite/html/projectDetail.html?id=687","指南链接")</f>
        <v>指南链接</v>
      </c>
    </row>
    <row r="1206" spans="1:8" ht="60">
      <c r="A1206" s="13" t="s">
        <v>1158</v>
      </c>
      <c r="B1206" s="1" t="s">
        <v>8</v>
      </c>
      <c r="C1206" s="4" t="s">
        <v>1159</v>
      </c>
      <c r="D1206" s="2">
        <v>30</v>
      </c>
      <c r="E1206" s="1" t="s">
        <v>1160</v>
      </c>
      <c r="F1206" s="1" t="s">
        <v>393</v>
      </c>
      <c r="G1206" s="1" t="s">
        <v>2540</v>
      </c>
      <c r="H1206" s="1" t="str">
        <f>HYPERLINK("http://123.57.250.226/ProfessionalProjectWebsite/html/projectDetail.html?id=761","指南链接")</f>
        <v>指南链接</v>
      </c>
    </row>
    <row r="1207" spans="1:8" ht="60">
      <c r="A1207" s="11" t="s">
        <v>1158</v>
      </c>
      <c r="B1207" s="1" t="s">
        <v>11</v>
      </c>
      <c r="C1207" s="4" t="s">
        <v>1161</v>
      </c>
      <c r="D1207" s="2">
        <v>20</v>
      </c>
      <c r="E1207" s="1" t="s">
        <v>1162</v>
      </c>
      <c r="F1207" s="1" t="s">
        <v>1163</v>
      </c>
      <c r="G1207" s="1" t="s">
        <v>2540</v>
      </c>
      <c r="H1207" s="1" t="str">
        <f>HYPERLINK("http://123.57.250.226/ProfessionalProjectWebsite/html/projectDetail.html?id=761","指南链接")</f>
        <v>指南链接</v>
      </c>
    </row>
    <row r="1208" spans="1:8" ht="48">
      <c r="A1208" s="11" t="s">
        <v>1158</v>
      </c>
      <c r="B1208" s="1" t="s">
        <v>12</v>
      </c>
      <c r="C1208" s="4" t="s">
        <v>1164</v>
      </c>
      <c r="D1208" s="2">
        <v>30</v>
      </c>
      <c r="E1208" s="1" t="s">
        <v>1163</v>
      </c>
      <c r="F1208" s="1" t="s">
        <v>1163</v>
      </c>
      <c r="G1208" s="1" t="s">
        <v>2540</v>
      </c>
      <c r="H1208" s="1" t="str">
        <f>HYPERLINK("http://123.57.250.226/ProfessionalProjectWebsite/html/projectDetail.html?id=761","指南链接")</f>
        <v>指南链接</v>
      </c>
    </row>
    <row r="1209" spans="1:8" ht="60">
      <c r="A1209" s="12" t="s">
        <v>1158</v>
      </c>
      <c r="B1209" s="1" t="s">
        <v>12</v>
      </c>
      <c r="C1209" s="4" t="s">
        <v>1165</v>
      </c>
      <c r="D1209" s="2">
        <v>50</v>
      </c>
      <c r="E1209" s="1" t="s">
        <v>1166</v>
      </c>
      <c r="F1209" s="1" t="s">
        <v>1167</v>
      </c>
      <c r="G1209" s="1" t="s">
        <v>2540</v>
      </c>
      <c r="H1209" s="1" t="str">
        <f>HYPERLINK("http://123.57.250.226/ProfessionalProjectWebsite/html/projectDetail.html?id=761","指南链接")</f>
        <v>指南链接</v>
      </c>
    </row>
    <row r="1210" spans="1:8" ht="60">
      <c r="A1210" s="13" t="s">
        <v>2292</v>
      </c>
      <c r="B1210" s="1" t="s">
        <v>8</v>
      </c>
      <c r="C1210" s="4" t="s">
        <v>2293</v>
      </c>
      <c r="D1210" s="2">
        <v>10</v>
      </c>
      <c r="E1210" s="1" t="s">
        <v>2294</v>
      </c>
      <c r="F1210" s="1" t="s">
        <v>2295</v>
      </c>
      <c r="G1210" s="1" t="s">
        <v>2540</v>
      </c>
      <c r="H1210" s="1" t="str">
        <f>HYPERLINK("http://123.57.250.226/ProfessionalProjectWebsite/html/projectDetail.html?id=1003","指南链接")</f>
        <v>指南链接</v>
      </c>
    </row>
    <row r="1211" spans="1:8" ht="60">
      <c r="A1211" s="12" t="s">
        <v>2292</v>
      </c>
      <c r="B1211" s="1" t="s">
        <v>12</v>
      </c>
      <c r="C1211" s="4" t="s">
        <v>2296</v>
      </c>
      <c r="D1211" s="2">
        <v>20</v>
      </c>
      <c r="E1211" s="1" t="s">
        <v>2297</v>
      </c>
      <c r="F1211" s="1" t="s">
        <v>2295</v>
      </c>
      <c r="G1211" s="1" t="s">
        <v>2540</v>
      </c>
      <c r="H1211" s="1" t="str">
        <f>HYPERLINK("http://123.57.250.226/ProfessionalProjectWebsite/html/projectDetail.html?id=1003","指南链接")</f>
        <v>指南链接</v>
      </c>
    </row>
    <row r="1212" spans="1:8" ht="132">
      <c r="A1212" s="13" t="s">
        <v>1738</v>
      </c>
      <c r="B1212" s="1" t="s">
        <v>6</v>
      </c>
      <c r="C1212" s="4" t="s">
        <v>1739</v>
      </c>
      <c r="D1212" s="2">
        <v>12</v>
      </c>
      <c r="E1212" s="1" t="s">
        <v>1740</v>
      </c>
      <c r="F1212" s="1" t="s">
        <v>1741</v>
      </c>
      <c r="G1212" s="1" t="s">
        <v>2540</v>
      </c>
      <c r="H1212" s="1" t="str">
        <f>HYPERLINK("http://123.57.250.226/ProfessionalProjectWebsite/html/projectDetail.html?id=881","指南链接")</f>
        <v>指南链接</v>
      </c>
    </row>
    <row r="1213" spans="1:8" ht="132">
      <c r="A1213" s="11" t="s">
        <v>1738</v>
      </c>
      <c r="B1213" s="1" t="s">
        <v>11</v>
      </c>
      <c r="C1213" s="4" t="s">
        <v>1744</v>
      </c>
      <c r="D1213" s="2">
        <v>3</v>
      </c>
      <c r="E1213" s="1" t="s">
        <v>1740</v>
      </c>
      <c r="F1213" s="1" t="s">
        <v>1743</v>
      </c>
      <c r="G1213" s="1" t="s">
        <v>2540</v>
      </c>
      <c r="H1213" s="1" t="str">
        <f>HYPERLINK("http://123.57.250.226/ProfessionalProjectWebsite/html/projectDetail.html?id=881","指南链接")</f>
        <v>指南链接</v>
      </c>
    </row>
    <row r="1214" spans="1:8" ht="144">
      <c r="A1214" s="11" t="s">
        <v>1738</v>
      </c>
      <c r="B1214" s="1" t="s">
        <v>12</v>
      </c>
      <c r="C1214" s="4" t="s">
        <v>1742</v>
      </c>
      <c r="D1214" s="2">
        <v>20</v>
      </c>
      <c r="E1214" s="1" t="s">
        <v>1740</v>
      </c>
      <c r="F1214" s="1" t="s">
        <v>1743</v>
      </c>
      <c r="G1214" s="1" t="s">
        <v>2540</v>
      </c>
      <c r="H1214" s="1" t="str">
        <f>HYPERLINK("http://123.57.250.226/ProfessionalProjectWebsite/html/projectDetail.html?id=881","指南链接")</f>
        <v>指南链接</v>
      </c>
    </row>
    <row r="1215" spans="1:8" ht="144">
      <c r="A1215" s="12" t="s">
        <v>1738</v>
      </c>
      <c r="B1215" s="1" t="s">
        <v>12</v>
      </c>
      <c r="C1215" s="4" t="s">
        <v>2708</v>
      </c>
      <c r="D1215" s="2">
        <v>20</v>
      </c>
      <c r="E1215" s="1" t="s">
        <v>1740</v>
      </c>
      <c r="F1215" s="1" t="s">
        <v>1743</v>
      </c>
      <c r="G1215" s="1" t="s">
        <v>2540</v>
      </c>
      <c r="H1215" s="1" t="str">
        <f>HYPERLINK("http://123.57.250.226/ProfessionalProjectWebsite/html/projectDetail.html?id=881","指南链接")</f>
        <v>指南链接</v>
      </c>
    </row>
    <row r="1216" spans="1:8" ht="96">
      <c r="A1216" s="13" t="s">
        <v>1152</v>
      </c>
      <c r="B1216" s="1" t="s">
        <v>6</v>
      </c>
      <c r="C1216" s="4" t="s">
        <v>2668</v>
      </c>
      <c r="D1216" s="2">
        <v>20</v>
      </c>
      <c r="E1216" s="1" t="s">
        <v>1153</v>
      </c>
      <c r="F1216" s="1" t="s">
        <v>1153</v>
      </c>
      <c r="G1216" s="1" t="s">
        <v>2540</v>
      </c>
      <c r="H1216" s="1" t="str">
        <f>HYPERLINK("http://123.57.250.226/ProfessionalProjectWebsite/html/projectDetail.html?id=759","指南链接")</f>
        <v>指南链接</v>
      </c>
    </row>
    <row r="1217" spans="1:8" ht="96">
      <c r="A1217" s="11" t="s">
        <v>1152</v>
      </c>
      <c r="B1217" s="1" t="s">
        <v>11</v>
      </c>
      <c r="C1217" s="4" t="s">
        <v>2669</v>
      </c>
      <c r="D1217" s="2">
        <v>20</v>
      </c>
      <c r="E1217" s="1" t="s">
        <v>1153</v>
      </c>
      <c r="F1217" s="1" t="s">
        <v>1153</v>
      </c>
      <c r="G1217" s="1" t="s">
        <v>2540</v>
      </c>
      <c r="H1217" s="1" t="str">
        <f>HYPERLINK("http://123.57.250.226/ProfessionalProjectWebsite/html/projectDetail.html?id=759","指南链接")</f>
        <v>指南链接</v>
      </c>
    </row>
    <row r="1218" spans="1:8" ht="108">
      <c r="A1218" s="11" t="s">
        <v>1152</v>
      </c>
      <c r="B1218" s="1" t="s">
        <v>12</v>
      </c>
      <c r="C1218" s="4" t="s">
        <v>2670</v>
      </c>
      <c r="D1218" s="2">
        <v>10</v>
      </c>
      <c r="E1218" s="1" t="s">
        <v>1153</v>
      </c>
      <c r="F1218" s="1" t="s">
        <v>1153</v>
      </c>
      <c r="G1218" s="1" t="s">
        <v>1153</v>
      </c>
      <c r="H1218" s="1" t="str">
        <f>HYPERLINK("http://123.57.250.226/ProfessionalProjectWebsite/html/projectDetail.html?id=759","指南链接")</f>
        <v>指南链接</v>
      </c>
    </row>
    <row r="1219" spans="1:8" ht="96">
      <c r="A1219" s="12" t="s">
        <v>1152</v>
      </c>
      <c r="B1219" s="1" t="s">
        <v>14</v>
      </c>
      <c r="C1219" s="4" t="s">
        <v>2671</v>
      </c>
      <c r="D1219" s="2">
        <v>10</v>
      </c>
      <c r="E1219" s="1" t="s">
        <v>1153</v>
      </c>
      <c r="F1219" s="1" t="s">
        <v>1153</v>
      </c>
      <c r="G1219" s="1" t="s">
        <v>2540</v>
      </c>
      <c r="H1219" s="1" t="str">
        <f>HYPERLINK("http://123.57.250.226/ProfessionalProjectWebsite/html/projectDetail.html?id=759","指南链接")</f>
        <v>指南链接</v>
      </c>
    </row>
    <row r="1220" spans="1:8" ht="72">
      <c r="A1220" s="13" t="s">
        <v>2036</v>
      </c>
      <c r="B1220" s="1" t="s">
        <v>8</v>
      </c>
      <c r="C1220" s="4" t="s">
        <v>2037</v>
      </c>
      <c r="D1220" s="2">
        <v>25</v>
      </c>
      <c r="E1220" s="1" t="s">
        <v>2038</v>
      </c>
      <c r="F1220" s="1" t="s">
        <v>2038</v>
      </c>
      <c r="G1220" s="1" t="s">
        <v>2540</v>
      </c>
      <c r="H1220" s="1" t="str">
        <f>HYPERLINK("http://123.57.250.226/ProfessionalProjectWebsite/html/projectDetail.html?id=950","指南链接")</f>
        <v>指南链接</v>
      </c>
    </row>
    <row r="1221" spans="1:8" ht="72">
      <c r="A1221" s="11" t="s">
        <v>2036</v>
      </c>
      <c r="B1221" s="1" t="s">
        <v>11</v>
      </c>
      <c r="C1221" s="4" t="s">
        <v>2672</v>
      </c>
      <c r="D1221" s="2">
        <v>10</v>
      </c>
      <c r="E1221" s="1" t="s">
        <v>2038</v>
      </c>
      <c r="F1221" s="1" t="s">
        <v>2038</v>
      </c>
      <c r="G1221" s="1" t="s">
        <v>2540</v>
      </c>
      <c r="H1221" s="1" t="str">
        <f>HYPERLINK("http://123.57.250.226/ProfessionalProjectWebsite/html/projectDetail.html?id=950","指南链接")</f>
        <v>指南链接</v>
      </c>
    </row>
    <row r="1222" spans="1:8" ht="132">
      <c r="A1222" s="12" t="s">
        <v>2036</v>
      </c>
      <c r="B1222" s="1" t="s">
        <v>12</v>
      </c>
      <c r="C1222" s="4" t="s">
        <v>2673</v>
      </c>
      <c r="D1222" s="2">
        <v>10</v>
      </c>
      <c r="E1222" s="1" t="s">
        <v>2039</v>
      </c>
      <c r="F1222" s="1" t="s">
        <v>2038</v>
      </c>
      <c r="G1222" s="1" t="s">
        <v>2540</v>
      </c>
      <c r="H1222" s="1" t="str">
        <f>HYPERLINK("http://123.57.250.226/ProfessionalProjectWebsite/html/projectDetail.html?id=950","指南链接")</f>
        <v>指南链接</v>
      </c>
    </row>
    <row r="1223" spans="1:8" ht="48">
      <c r="A1223" s="13" t="s">
        <v>2330</v>
      </c>
      <c r="B1223" s="1" t="s">
        <v>14</v>
      </c>
      <c r="C1223" s="4" t="s">
        <v>2331</v>
      </c>
      <c r="D1223" s="2">
        <v>10</v>
      </c>
      <c r="E1223" s="1" t="s">
        <v>2332</v>
      </c>
      <c r="F1223" s="1" t="s">
        <v>106</v>
      </c>
      <c r="G1223" s="1" t="s">
        <v>2540</v>
      </c>
      <c r="H1223" s="1" t="str">
        <f>HYPERLINK("http://123.57.250.226/ProfessionalProjectWebsite/html/projectDetail.html?id=1013","指南链接")</f>
        <v>指南链接</v>
      </c>
    </row>
    <row r="1224" spans="1:8" ht="48">
      <c r="A1224" s="12" t="s">
        <v>2330</v>
      </c>
      <c r="B1224" s="1" t="s">
        <v>16</v>
      </c>
      <c r="C1224" s="4" t="s">
        <v>2333</v>
      </c>
      <c r="D1224" s="2">
        <v>10</v>
      </c>
      <c r="E1224" s="1" t="s">
        <v>2332</v>
      </c>
      <c r="F1224" s="1" t="s">
        <v>106</v>
      </c>
      <c r="G1224" s="1" t="s">
        <v>106</v>
      </c>
      <c r="H1224" s="1" t="str">
        <f>HYPERLINK("http://123.57.250.226/ProfessionalProjectWebsite/html/projectDetail.html?id=1013","指南链接")</f>
        <v>指南链接</v>
      </c>
    </row>
    <row r="1225" spans="1:8" ht="156">
      <c r="A1225" s="1" t="s">
        <v>514</v>
      </c>
      <c r="B1225" s="1" t="s">
        <v>8</v>
      </c>
      <c r="C1225" s="4" t="s">
        <v>515</v>
      </c>
      <c r="D1225" s="2">
        <v>15</v>
      </c>
      <c r="E1225" s="1" t="s">
        <v>516</v>
      </c>
      <c r="F1225" s="1" t="s">
        <v>516</v>
      </c>
      <c r="G1225" s="1" t="s">
        <v>2540</v>
      </c>
      <c r="H1225" s="1" t="str">
        <f>HYPERLINK("http://123.57.250.226/ProfessionalProjectWebsite/html/projectDetail.html?id=620","指南链接")</f>
        <v>指南链接</v>
      </c>
    </row>
    <row r="1226" spans="1:8" ht="144">
      <c r="A1226" s="13" t="s">
        <v>1649</v>
      </c>
      <c r="B1226" s="1" t="s">
        <v>6</v>
      </c>
      <c r="C1226" s="4" t="s">
        <v>1650</v>
      </c>
      <c r="D1226" s="2">
        <v>5</v>
      </c>
      <c r="E1226" s="1" t="s">
        <v>1651</v>
      </c>
      <c r="F1226" s="1" t="s">
        <v>1652</v>
      </c>
      <c r="G1226" s="1" t="s">
        <v>2540</v>
      </c>
      <c r="H1226" s="1" t="str">
        <f>HYPERLINK("http://123.57.250.226/ProfessionalProjectWebsite/html/projectDetail.html?id=866","指南链接")</f>
        <v>指南链接</v>
      </c>
    </row>
    <row r="1227" spans="1:8" ht="156">
      <c r="A1227" s="11" t="s">
        <v>1649</v>
      </c>
      <c r="B1227" s="1" t="s">
        <v>6</v>
      </c>
      <c r="C1227" s="4" t="s">
        <v>1650</v>
      </c>
      <c r="D1227" s="2">
        <v>5</v>
      </c>
      <c r="E1227" s="1" t="s">
        <v>1653</v>
      </c>
      <c r="F1227" s="1" t="s">
        <v>1654</v>
      </c>
      <c r="G1227" s="1" t="s">
        <v>2540</v>
      </c>
      <c r="H1227" s="1" t="str">
        <f>HYPERLINK("http://123.57.250.226/ProfessionalProjectWebsite/html/projectDetail.html?id=866","指南链接")</f>
        <v>指南链接</v>
      </c>
    </row>
    <row r="1228" spans="1:8" ht="144">
      <c r="A1228" s="12" t="s">
        <v>1649</v>
      </c>
      <c r="B1228" s="1" t="s">
        <v>11</v>
      </c>
      <c r="C1228" s="4" t="s">
        <v>1655</v>
      </c>
      <c r="D1228" s="2">
        <v>20</v>
      </c>
      <c r="E1228" s="1" t="s">
        <v>1651</v>
      </c>
      <c r="F1228" s="1" t="s">
        <v>1652</v>
      </c>
      <c r="G1228" s="1" t="s">
        <v>2540</v>
      </c>
      <c r="H1228" s="1" t="str">
        <f>HYPERLINK("http://123.57.250.226/ProfessionalProjectWebsite/html/projectDetail.html?id=866","指南链接")</f>
        <v>指南链接</v>
      </c>
    </row>
    <row r="1229" spans="1:8" ht="84">
      <c r="A1229" s="13" t="s">
        <v>890</v>
      </c>
      <c r="B1229" s="1" t="s">
        <v>6</v>
      </c>
      <c r="C1229" s="4" t="s">
        <v>2674</v>
      </c>
      <c r="D1229" s="2">
        <v>2</v>
      </c>
      <c r="E1229" s="1" t="s">
        <v>891</v>
      </c>
      <c r="F1229" s="1" t="s">
        <v>892</v>
      </c>
      <c r="G1229" s="1" t="s">
        <v>2540</v>
      </c>
      <c r="H1229" s="1" t="str">
        <f aca="true" t="shared" si="39" ref="H1229:H1234">HYPERLINK("http://123.57.250.226/ProfessionalProjectWebsite/html/projectDetail.html?id=692","指南链接")</f>
        <v>指南链接</v>
      </c>
    </row>
    <row r="1230" spans="1:8" ht="108">
      <c r="A1230" s="11" t="s">
        <v>890</v>
      </c>
      <c r="B1230" s="1" t="s">
        <v>8</v>
      </c>
      <c r="C1230" s="4" t="s">
        <v>2675</v>
      </c>
      <c r="D1230" s="2">
        <v>3</v>
      </c>
      <c r="E1230" s="1" t="s">
        <v>893</v>
      </c>
      <c r="F1230" s="1" t="s">
        <v>893</v>
      </c>
      <c r="G1230" s="1" t="s">
        <v>2540</v>
      </c>
      <c r="H1230" s="1" t="str">
        <f t="shared" si="39"/>
        <v>指南链接</v>
      </c>
    </row>
    <row r="1231" spans="1:8" ht="96">
      <c r="A1231" s="11" t="s">
        <v>890</v>
      </c>
      <c r="B1231" s="1" t="s">
        <v>11</v>
      </c>
      <c r="C1231" s="4" t="s">
        <v>894</v>
      </c>
      <c r="D1231" s="2">
        <v>2</v>
      </c>
      <c r="E1231" s="1" t="s">
        <v>893</v>
      </c>
      <c r="F1231" s="1" t="s">
        <v>893</v>
      </c>
      <c r="G1231" s="1" t="s">
        <v>2540</v>
      </c>
      <c r="H1231" s="1" t="str">
        <f t="shared" si="39"/>
        <v>指南链接</v>
      </c>
    </row>
    <row r="1232" spans="1:8" ht="72">
      <c r="A1232" s="11" t="s">
        <v>890</v>
      </c>
      <c r="B1232" s="1" t="s">
        <v>12</v>
      </c>
      <c r="C1232" s="4" t="s">
        <v>895</v>
      </c>
      <c r="D1232" s="2">
        <v>2</v>
      </c>
      <c r="E1232" s="1" t="s">
        <v>893</v>
      </c>
      <c r="F1232" s="1" t="s">
        <v>892</v>
      </c>
      <c r="G1232" s="1" t="s">
        <v>2540</v>
      </c>
      <c r="H1232" s="1" t="str">
        <f t="shared" si="39"/>
        <v>指南链接</v>
      </c>
    </row>
    <row r="1233" spans="1:8" ht="132">
      <c r="A1233" s="11" t="s">
        <v>890</v>
      </c>
      <c r="B1233" s="1" t="s">
        <v>14</v>
      </c>
      <c r="C1233" s="4" t="s">
        <v>2676</v>
      </c>
      <c r="D1233" s="2">
        <v>3</v>
      </c>
      <c r="E1233" s="1" t="s">
        <v>893</v>
      </c>
      <c r="F1233" s="1" t="s">
        <v>892</v>
      </c>
      <c r="G1233" s="1" t="s">
        <v>892</v>
      </c>
      <c r="H1233" s="1" t="str">
        <f t="shared" si="39"/>
        <v>指南链接</v>
      </c>
    </row>
    <row r="1234" spans="1:8" ht="96">
      <c r="A1234" s="12" t="s">
        <v>890</v>
      </c>
      <c r="B1234" s="1" t="s">
        <v>16</v>
      </c>
      <c r="C1234" s="4" t="s">
        <v>2677</v>
      </c>
      <c r="D1234" s="2">
        <v>3</v>
      </c>
      <c r="E1234" s="1" t="s">
        <v>892</v>
      </c>
      <c r="F1234" s="1" t="s">
        <v>892</v>
      </c>
      <c r="G1234" s="1" t="s">
        <v>892</v>
      </c>
      <c r="H1234" s="1" t="str">
        <f t="shared" si="39"/>
        <v>指南链接</v>
      </c>
    </row>
    <row r="1235" spans="1:8" ht="108">
      <c r="A1235" s="13" t="s">
        <v>1326</v>
      </c>
      <c r="B1235" s="1" t="s">
        <v>6</v>
      </c>
      <c r="C1235" s="4" t="s">
        <v>2678</v>
      </c>
      <c r="D1235" s="2">
        <v>10</v>
      </c>
      <c r="E1235" s="1" t="s">
        <v>1327</v>
      </c>
      <c r="F1235" s="1" t="s">
        <v>1327</v>
      </c>
      <c r="G1235" s="1" t="s">
        <v>2540</v>
      </c>
      <c r="H1235" s="1" t="str">
        <f aca="true" t="shared" si="40" ref="H1235:H1240">HYPERLINK("http://123.57.250.226/ProfessionalProjectWebsite/html/projectDetail.html?id=803","指南链接")</f>
        <v>指南链接</v>
      </c>
    </row>
    <row r="1236" spans="1:8" ht="108">
      <c r="A1236" s="11" t="s">
        <v>1326</v>
      </c>
      <c r="B1236" s="1" t="s">
        <v>8</v>
      </c>
      <c r="C1236" s="4" t="s">
        <v>1328</v>
      </c>
      <c r="D1236" s="2">
        <v>10</v>
      </c>
      <c r="E1236" s="1" t="s">
        <v>1327</v>
      </c>
      <c r="F1236" s="1" t="s">
        <v>1327</v>
      </c>
      <c r="G1236" s="1" t="s">
        <v>2540</v>
      </c>
      <c r="H1236" s="1" t="str">
        <f t="shared" si="40"/>
        <v>指南链接</v>
      </c>
    </row>
    <row r="1237" spans="1:8" ht="108">
      <c r="A1237" s="11" t="s">
        <v>1326</v>
      </c>
      <c r="B1237" s="1" t="s">
        <v>11</v>
      </c>
      <c r="C1237" s="4" t="s">
        <v>1329</v>
      </c>
      <c r="D1237" s="2">
        <v>10</v>
      </c>
      <c r="E1237" s="1" t="s">
        <v>1327</v>
      </c>
      <c r="F1237" s="1" t="s">
        <v>1327</v>
      </c>
      <c r="G1237" s="1" t="s">
        <v>2540</v>
      </c>
      <c r="H1237" s="1" t="str">
        <f t="shared" si="40"/>
        <v>指南链接</v>
      </c>
    </row>
    <row r="1238" spans="1:8" ht="132">
      <c r="A1238" s="11" t="s">
        <v>1326</v>
      </c>
      <c r="B1238" s="1" t="s">
        <v>12</v>
      </c>
      <c r="C1238" s="4" t="s">
        <v>1330</v>
      </c>
      <c r="D1238" s="2">
        <v>10</v>
      </c>
      <c r="E1238" s="1" t="s">
        <v>1327</v>
      </c>
      <c r="F1238" s="1" t="s">
        <v>5</v>
      </c>
      <c r="G1238" s="1" t="s">
        <v>1327</v>
      </c>
      <c r="H1238" s="1" t="str">
        <f t="shared" si="40"/>
        <v>指南链接</v>
      </c>
    </row>
    <row r="1239" spans="1:8" ht="120">
      <c r="A1239" s="11" t="s">
        <v>1326</v>
      </c>
      <c r="B1239" s="1" t="s">
        <v>14</v>
      </c>
      <c r="C1239" s="4" t="s">
        <v>1331</v>
      </c>
      <c r="D1239" s="2">
        <v>10</v>
      </c>
      <c r="E1239" s="1" t="s">
        <v>1327</v>
      </c>
      <c r="F1239" s="1" t="s">
        <v>1327</v>
      </c>
      <c r="G1239" s="1" t="s">
        <v>2540</v>
      </c>
      <c r="H1239" s="1" t="str">
        <f t="shared" si="40"/>
        <v>指南链接</v>
      </c>
    </row>
    <row r="1240" spans="1:8" ht="132">
      <c r="A1240" s="12" t="s">
        <v>1326</v>
      </c>
      <c r="B1240" s="1" t="s">
        <v>16</v>
      </c>
      <c r="C1240" s="4" t="s">
        <v>1332</v>
      </c>
      <c r="D1240" s="2">
        <v>5</v>
      </c>
      <c r="E1240" s="1" t="s">
        <v>1327</v>
      </c>
      <c r="F1240" s="1" t="s">
        <v>5</v>
      </c>
      <c r="G1240" s="1" t="s">
        <v>1327</v>
      </c>
      <c r="H1240" s="1" t="str">
        <f t="shared" si="40"/>
        <v>指南链接</v>
      </c>
    </row>
    <row r="1241" spans="1:8" ht="48">
      <c r="A1241" s="13" t="s">
        <v>2382</v>
      </c>
      <c r="B1241" s="1" t="s">
        <v>6</v>
      </c>
      <c r="C1241" s="4" t="s">
        <v>2383</v>
      </c>
      <c r="D1241" s="2">
        <v>10</v>
      </c>
      <c r="E1241" s="1" t="s">
        <v>2384</v>
      </c>
      <c r="F1241" s="1" t="s">
        <v>2384</v>
      </c>
      <c r="G1241" s="1" t="s">
        <v>2540</v>
      </c>
      <c r="H1241" s="1" t="str">
        <f aca="true" t="shared" si="41" ref="H1241:H1246">HYPERLINK("http://123.57.250.226/ProfessionalProjectWebsite/html/projectDetail.html?id=1027","指南链接")</f>
        <v>指南链接</v>
      </c>
    </row>
    <row r="1242" spans="1:8" ht="84">
      <c r="A1242" s="11" t="s">
        <v>2382</v>
      </c>
      <c r="B1242" s="1" t="s">
        <v>8</v>
      </c>
      <c r="C1242" s="4" t="s">
        <v>2385</v>
      </c>
      <c r="D1242" s="2">
        <v>20</v>
      </c>
      <c r="E1242" s="1" t="s">
        <v>2384</v>
      </c>
      <c r="F1242" s="1" t="s">
        <v>2384</v>
      </c>
      <c r="G1242" s="1" t="s">
        <v>2540</v>
      </c>
      <c r="H1242" s="1" t="str">
        <f t="shared" si="41"/>
        <v>指南链接</v>
      </c>
    </row>
    <row r="1243" spans="1:8" ht="60">
      <c r="A1243" s="11" t="s">
        <v>2382</v>
      </c>
      <c r="B1243" s="1" t="s">
        <v>11</v>
      </c>
      <c r="C1243" s="4" t="s">
        <v>2386</v>
      </c>
      <c r="D1243" s="2">
        <v>20</v>
      </c>
      <c r="E1243" s="1" t="s">
        <v>2384</v>
      </c>
      <c r="F1243" s="1" t="s">
        <v>2384</v>
      </c>
      <c r="G1243" s="1" t="s">
        <v>2540</v>
      </c>
      <c r="H1243" s="1" t="str">
        <f t="shared" si="41"/>
        <v>指南链接</v>
      </c>
    </row>
    <row r="1244" spans="1:8" ht="72">
      <c r="A1244" s="11" t="s">
        <v>2382</v>
      </c>
      <c r="B1244" s="1" t="s">
        <v>12</v>
      </c>
      <c r="C1244" s="4" t="s">
        <v>2387</v>
      </c>
      <c r="D1244" s="2">
        <v>10</v>
      </c>
      <c r="E1244" s="1" t="s">
        <v>2384</v>
      </c>
      <c r="F1244" s="1" t="s">
        <v>2384</v>
      </c>
      <c r="G1244" s="1" t="s">
        <v>2540</v>
      </c>
      <c r="H1244" s="1" t="str">
        <f t="shared" si="41"/>
        <v>指南链接</v>
      </c>
    </row>
    <row r="1245" spans="1:8" ht="48">
      <c r="A1245" s="11" t="s">
        <v>2382</v>
      </c>
      <c r="B1245" s="1" t="s">
        <v>14</v>
      </c>
      <c r="C1245" s="4" t="s">
        <v>2388</v>
      </c>
      <c r="D1245" s="2">
        <v>10</v>
      </c>
      <c r="E1245" s="1" t="s">
        <v>2384</v>
      </c>
      <c r="F1245" s="1" t="s">
        <v>2384</v>
      </c>
      <c r="G1245" s="1" t="s">
        <v>2540</v>
      </c>
      <c r="H1245" s="1" t="str">
        <f t="shared" si="41"/>
        <v>指南链接</v>
      </c>
    </row>
    <row r="1246" spans="1:8" ht="48">
      <c r="A1246" s="12" t="s">
        <v>2382</v>
      </c>
      <c r="B1246" s="1" t="s">
        <v>16</v>
      </c>
      <c r="C1246" s="4" t="s">
        <v>2389</v>
      </c>
      <c r="D1246" s="2">
        <v>20</v>
      </c>
      <c r="E1246" s="1" t="s">
        <v>2384</v>
      </c>
      <c r="F1246" s="1" t="s">
        <v>2384</v>
      </c>
      <c r="G1246" s="1" t="s">
        <v>2384</v>
      </c>
      <c r="H1246" s="1" t="str">
        <f t="shared" si="41"/>
        <v>指南链接</v>
      </c>
    </row>
    <row r="1247" spans="1:8" ht="312">
      <c r="A1247" s="13" t="s">
        <v>829</v>
      </c>
      <c r="B1247" s="1" t="s">
        <v>6</v>
      </c>
      <c r="C1247" s="4" t="s">
        <v>830</v>
      </c>
      <c r="D1247" s="2">
        <v>5</v>
      </c>
      <c r="E1247" s="1" t="s">
        <v>831</v>
      </c>
      <c r="F1247" s="1" t="s">
        <v>832</v>
      </c>
      <c r="G1247" s="1" t="s">
        <v>2540</v>
      </c>
      <c r="H1247" s="1" t="str">
        <f>HYPERLINK("http://123.57.250.226/ProfessionalProjectWebsite/html/projectDetail.html?id=680","指南链接")</f>
        <v>指南链接</v>
      </c>
    </row>
    <row r="1248" spans="1:8" ht="312">
      <c r="A1248" s="11" t="s">
        <v>829</v>
      </c>
      <c r="B1248" s="1" t="s">
        <v>8</v>
      </c>
      <c r="C1248" s="4" t="s">
        <v>833</v>
      </c>
      <c r="D1248" s="2">
        <v>5</v>
      </c>
      <c r="E1248" s="1" t="s">
        <v>831</v>
      </c>
      <c r="F1248" s="1" t="s">
        <v>832</v>
      </c>
      <c r="G1248" s="1" t="s">
        <v>2540</v>
      </c>
      <c r="H1248" s="1" t="str">
        <f>HYPERLINK("http://123.57.250.226/ProfessionalProjectWebsite/html/projectDetail.html?id=680","指南链接")</f>
        <v>指南链接</v>
      </c>
    </row>
    <row r="1249" spans="1:8" ht="324">
      <c r="A1249" s="11" t="s">
        <v>829</v>
      </c>
      <c r="B1249" s="1" t="s">
        <v>11</v>
      </c>
      <c r="C1249" s="4" t="s">
        <v>834</v>
      </c>
      <c r="D1249" s="2">
        <v>5</v>
      </c>
      <c r="E1249" s="1" t="s">
        <v>835</v>
      </c>
      <c r="F1249" s="1" t="s">
        <v>836</v>
      </c>
      <c r="G1249" s="1" t="s">
        <v>2540</v>
      </c>
      <c r="H1249" s="1" t="str">
        <f>HYPERLINK("http://123.57.250.226/ProfessionalProjectWebsite/html/projectDetail.html?id=680","指南链接")</f>
        <v>指南链接</v>
      </c>
    </row>
    <row r="1250" spans="1:8" ht="324">
      <c r="A1250" s="11" t="s">
        <v>829</v>
      </c>
      <c r="B1250" s="1" t="s">
        <v>12</v>
      </c>
      <c r="C1250" s="4" t="s">
        <v>837</v>
      </c>
      <c r="D1250" s="2">
        <v>5</v>
      </c>
      <c r="E1250" s="1" t="s">
        <v>831</v>
      </c>
      <c r="F1250" s="1" t="s">
        <v>836</v>
      </c>
      <c r="G1250" s="1" t="s">
        <v>2540</v>
      </c>
      <c r="H1250" s="1" t="str">
        <f>HYPERLINK("http://123.57.250.226/ProfessionalProjectWebsite/html/projectDetail.html?id=680","指南链接")</f>
        <v>指南链接</v>
      </c>
    </row>
    <row r="1251" spans="1:8" ht="312">
      <c r="A1251" s="12" t="s">
        <v>829</v>
      </c>
      <c r="B1251" s="1" t="s">
        <v>14</v>
      </c>
      <c r="C1251" s="4" t="s">
        <v>838</v>
      </c>
      <c r="D1251" s="2">
        <v>3</v>
      </c>
      <c r="E1251" s="1" t="s">
        <v>831</v>
      </c>
      <c r="F1251" s="1" t="s">
        <v>832</v>
      </c>
      <c r="G1251" s="1" t="s">
        <v>2540</v>
      </c>
      <c r="H1251" s="1" t="str">
        <f>HYPERLINK("http://123.57.250.226/ProfessionalProjectWebsite/html/projectDetail.html?id=680","指南链接")</f>
        <v>指南链接</v>
      </c>
    </row>
    <row r="1252" spans="1:8" ht="36">
      <c r="A1252" s="13" t="s">
        <v>2307</v>
      </c>
      <c r="B1252" s="1" t="s">
        <v>6</v>
      </c>
      <c r="C1252" s="4" t="s">
        <v>2308</v>
      </c>
      <c r="D1252" s="2">
        <v>3</v>
      </c>
      <c r="E1252" s="1" t="s">
        <v>2309</v>
      </c>
      <c r="F1252" s="1" t="s">
        <v>2310</v>
      </c>
      <c r="G1252" s="1" t="s">
        <v>2540</v>
      </c>
      <c r="H1252" s="1" t="str">
        <f>HYPERLINK("http://123.57.250.226/ProfessionalProjectWebsite/html/projectDetail.html?id=1008","指南链接")</f>
        <v>指南链接</v>
      </c>
    </row>
    <row r="1253" spans="1:8" ht="48">
      <c r="A1253" s="11" t="s">
        <v>2307</v>
      </c>
      <c r="B1253" s="1" t="s">
        <v>11</v>
      </c>
      <c r="C1253" s="4" t="s">
        <v>2311</v>
      </c>
      <c r="D1253" s="2">
        <v>15</v>
      </c>
      <c r="E1253" s="1" t="s">
        <v>2309</v>
      </c>
      <c r="F1253" s="1" t="s">
        <v>2310</v>
      </c>
      <c r="G1253" s="1" t="s">
        <v>2540</v>
      </c>
      <c r="H1253" s="1" t="str">
        <f>HYPERLINK("http://123.57.250.226/ProfessionalProjectWebsite/html/projectDetail.html?id=1008","指南链接")</f>
        <v>指南链接</v>
      </c>
    </row>
    <row r="1254" spans="1:8" ht="48">
      <c r="A1254" s="12" t="s">
        <v>2307</v>
      </c>
      <c r="B1254" s="1" t="s">
        <v>12</v>
      </c>
      <c r="C1254" s="4" t="s">
        <v>2312</v>
      </c>
      <c r="D1254" s="2">
        <v>5</v>
      </c>
      <c r="E1254" s="1" t="s">
        <v>2309</v>
      </c>
      <c r="F1254" s="1" t="s">
        <v>2310</v>
      </c>
      <c r="G1254" s="1" t="s">
        <v>2540</v>
      </c>
      <c r="H1254" s="1" t="str">
        <f>HYPERLINK("http://123.57.250.226/ProfessionalProjectWebsite/html/projectDetail.html?id=1008","指南链接")</f>
        <v>指南链接</v>
      </c>
    </row>
    <row r="1255" spans="1:8" ht="84">
      <c r="A1255" s="13" t="s">
        <v>2371</v>
      </c>
      <c r="B1255" s="1" t="s">
        <v>6</v>
      </c>
      <c r="C1255" s="4" t="s">
        <v>2375</v>
      </c>
      <c r="D1255" s="2">
        <v>3</v>
      </c>
      <c r="E1255" s="1" t="s">
        <v>2373</v>
      </c>
      <c r="F1255" s="1" t="s">
        <v>2373</v>
      </c>
      <c r="G1255" s="1" t="s">
        <v>2540</v>
      </c>
      <c r="H1255" s="1" t="str">
        <f>HYPERLINK("http://123.57.250.226/ProfessionalProjectWebsite/html/projectDetail.html?id=1022","指南链接")</f>
        <v>指南链接</v>
      </c>
    </row>
    <row r="1256" spans="1:8" ht="84">
      <c r="A1256" s="11" t="s">
        <v>2371</v>
      </c>
      <c r="B1256" s="1" t="s">
        <v>8</v>
      </c>
      <c r="C1256" s="4" t="s">
        <v>2372</v>
      </c>
      <c r="D1256" s="2">
        <v>10</v>
      </c>
      <c r="E1256" s="1" t="s">
        <v>2373</v>
      </c>
      <c r="F1256" s="1" t="s">
        <v>2373</v>
      </c>
      <c r="G1256" s="1" t="s">
        <v>2540</v>
      </c>
      <c r="H1256" s="1" t="str">
        <f>HYPERLINK("http://123.57.250.226/ProfessionalProjectWebsite/html/projectDetail.html?id=1022","指南链接")</f>
        <v>指南链接</v>
      </c>
    </row>
    <row r="1257" spans="1:8" ht="84">
      <c r="A1257" s="11" t="s">
        <v>2371</v>
      </c>
      <c r="B1257" s="1" t="s">
        <v>11</v>
      </c>
      <c r="C1257" s="4" t="s">
        <v>2374</v>
      </c>
      <c r="D1257" s="2">
        <v>10</v>
      </c>
      <c r="E1257" s="1" t="s">
        <v>2373</v>
      </c>
      <c r="F1257" s="1" t="s">
        <v>2373</v>
      </c>
      <c r="G1257" s="1" t="s">
        <v>2540</v>
      </c>
      <c r="H1257" s="1" t="str">
        <f>HYPERLINK("http://123.57.250.226/ProfessionalProjectWebsite/html/projectDetail.html?id=1022","指南链接")</f>
        <v>指南链接</v>
      </c>
    </row>
    <row r="1258" spans="1:8" ht="84">
      <c r="A1258" s="11" t="s">
        <v>2371</v>
      </c>
      <c r="B1258" s="1" t="s">
        <v>14</v>
      </c>
      <c r="C1258" s="4" t="s">
        <v>2376</v>
      </c>
      <c r="D1258" s="2">
        <v>3</v>
      </c>
      <c r="E1258" s="1" t="s">
        <v>2373</v>
      </c>
      <c r="F1258" s="1" t="s">
        <v>2373</v>
      </c>
      <c r="G1258" s="1" t="s">
        <v>2540</v>
      </c>
      <c r="H1258" s="1" t="str">
        <f>HYPERLINK("http://123.57.250.226/ProfessionalProjectWebsite/html/projectDetail.html?id=1022","指南链接")</f>
        <v>指南链接</v>
      </c>
    </row>
    <row r="1259" spans="1:8" ht="84">
      <c r="A1259" s="12" t="s">
        <v>2371</v>
      </c>
      <c r="B1259" s="1" t="s">
        <v>16</v>
      </c>
      <c r="C1259" s="4" t="s">
        <v>2377</v>
      </c>
      <c r="D1259" s="2">
        <v>3</v>
      </c>
      <c r="E1259" s="1" t="s">
        <v>2373</v>
      </c>
      <c r="F1259" s="1" t="s">
        <v>2373</v>
      </c>
      <c r="G1259" s="1" t="s">
        <v>2540</v>
      </c>
      <c r="H1259" s="1" t="str">
        <f>HYPERLINK("http://123.57.250.226/ProfessionalProjectWebsite/html/projectDetail.html?id=1022","指南链接")</f>
        <v>指南链接</v>
      </c>
    </row>
    <row r="1260" spans="1:8" ht="96">
      <c r="A1260" s="13" t="s">
        <v>1662</v>
      </c>
      <c r="B1260" s="1" t="s">
        <v>6</v>
      </c>
      <c r="C1260" s="4" t="s">
        <v>2679</v>
      </c>
      <c r="D1260" s="2">
        <v>8</v>
      </c>
      <c r="E1260" s="1" t="s">
        <v>1663</v>
      </c>
      <c r="F1260" s="1" t="s">
        <v>1664</v>
      </c>
      <c r="G1260" s="1" t="s">
        <v>2540</v>
      </c>
      <c r="H1260" s="1" t="str">
        <f>HYPERLINK("http://123.57.250.226/ProfessionalProjectWebsite/html/projectDetail.html?id=869","指南链接")</f>
        <v>指南链接</v>
      </c>
    </row>
    <row r="1261" spans="1:8" ht="96">
      <c r="A1261" s="11" t="s">
        <v>1662</v>
      </c>
      <c r="B1261" s="1" t="s">
        <v>8</v>
      </c>
      <c r="C1261" s="4" t="s">
        <v>1665</v>
      </c>
      <c r="D1261" s="2">
        <v>8</v>
      </c>
      <c r="E1261" s="1" t="s">
        <v>1663</v>
      </c>
      <c r="F1261" s="1" t="s">
        <v>1664</v>
      </c>
      <c r="G1261" s="1" t="s">
        <v>2540</v>
      </c>
      <c r="H1261" s="1" t="str">
        <f>HYPERLINK("http://123.57.250.226/ProfessionalProjectWebsite/html/projectDetail.html?id=869","指南链接")</f>
        <v>指南链接</v>
      </c>
    </row>
    <row r="1262" spans="1:8" ht="24">
      <c r="A1262" s="11" t="s">
        <v>1662</v>
      </c>
      <c r="B1262" s="1" t="s">
        <v>11</v>
      </c>
      <c r="C1262" s="4" t="s">
        <v>1666</v>
      </c>
      <c r="D1262" s="2">
        <v>20</v>
      </c>
      <c r="E1262" s="1" t="s">
        <v>239</v>
      </c>
      <c r="F1262" s="1" t="s">
        <v>239</v>
      </c>
      <c r="G1262" s="1" t="s">
        <v>2540</v>
      </c>
      <c r="H1262" s="1" t="str">
        <f>HYPERLINK("http://123.57.250.226/ProfessionalProjectWebsite/html/projectDetail.html?id=869","指南链接")</f>
        <v>指南链接</v>
      </c>
    </row>
    <row r="1263" spans="1:8" ht="120">
      <c r="A1263" s="11" t="s">
        <v>1662</v>
      </c>
      <c r="B1263" s="1" t="s">
        <v>12</v>
      </c>
      <c r="C1263" s="4" t="s">
        <v>1667</v>
      </c>
      <c r="D1263" s="2">
        <v>20</v>
      </c>
      <c r="E1263" s="1" t="s">
        <v>1668</v>
      </c>
      <c r="F1263" s="1" t="s">
        <v>1668</v>
      </c>
      <c r="G1263" s="1" t="s">
        <v>2540</v>
      </c>
      <c r="H1263" s="1" t="str">
        <f>HYPERLINK("http://123.57.250.226/ProfessionalProjectWebsite/html/projectDetail.html?id=869","指南链接")</f>
        <v>指南链接</v>
      </c>
    </row>
    <row r="1264" spans="1:8" ht="96">
      <c r="A1264" s="12" t="s">
        <v>1662</v>
      </c>
      <c r="B1264" s="1" t="s">
        <v>14</v>
      </c>
      <c r="C1264" s="4" t="s">
        <v>1669</v>
      </c>
      <c r="D1264" s="2">
        <v>8</v>
      </c>
      <c r="E1264" s="1" t="s">
        <v>1670</v>
      </c>
      <c r="F1264" s="1" t="s">
        <v>1671</v>
      </c>
      <c r="G1264" s="1" t="s">
        <v>2540</v>
      </c>
      <c r="H1264" s="1" t="str">
        <f>HYPERLINK("http://123.57.250.226/ProfessionalProjectWebsite/html/projectDetail.html?id=869","指南链接")</f>
        <v>指南链接</v>
      </c>
    </row>
  </sheetData>
  <sheetProtection/>
  <mergeCells count="324">
    <mergeCell ref="A1247:A1251"/>
    <mergeCell ref="A1252:A1254"/>
    <mergeCell ref="A1255:A1259"/>
    <mergeCell ref="A1260:A1264"/>
    <mergeCell ref="F2:G2"/>
    <mergeCell ref="A2:A3"/>
    <mergeCell ref="B2:B3"/>
    <mergeCell ref="C2:C3"/>
    <mergeCell ref="D2:D3"/>
    <mergeCell ref="A380:A381"/>
    <mergeCell ref="A1220:A1222"/>
    <mergeCell ref="A1223:A1224"/>
    <mergeCell ref="A1226:A1228"/>
    <mergeCell ref="A1229:A1234"/>
    <mergeCell ref="A1235:A1240"/>
    <mergeCell ref="A1241:A1246"/>
    <mergeCell ref="A1200:A1202"/>
    <mergeCell ref="A1203:A1205"/>
    <mergeCell ref="A1206:A1209"/>
    <mergeCell ref="A1210:A1211"/>
    <mergeCell ref="A1212:A1215"/>
    <mergeCell ref="A1216:A1219"/>
    <mergeCell ref="A1172:A1177"/>
    <mergeCell ref="A1178:A1181"/>
    <mergeCell ref="A1182:A1187"/>
    <mergeCell ref="A1190:A1192"/>
    <mergeCell ref="A1193:A1195"/>
    <mergeCell ref="A1196:A1199"/>
    <mergeCell ref="A1149:A1152"/>
    <mergeCell ref="A1153:A1157"/>
    <mergeCell ref="A1158:A1160"/>
    <mergeCell ref="A1161:A1163"/>
    <mergeCell ref="A1164:A1165"/>
    <mergeCell ref="A1166:A1171"/>
    <mergeCell ref="A1127:A1130"/>
    <mergeCell ref="A1131:A1136"/>
    <mergeCell ref="A1137:A1138"/>
    <mergeCell ref="A1139:A1142"/>
    <mergeCell ref="A1143:A1144"/>
    <mergeCell ref="A1145:A1148"/>
    <mergeCell ref="A1100:A1102"/>
    <mergeCell ref="A1103:A1107"/>
    <mergeCell ref="A1108:A1112"/>
    <mergeCell ref="A1113:A1118"/>
    <mergeCell ref="A1119:A1122"/>
    <mergeCell ref="A1123:A1126"/>
    <mergeCell ref="A1077:A1082"/>
    <mergeCell ref="A1083:A1087"/>
    <mergeCell ref="A1088:A1091"/>
    <mergeCell ref="A1092:A1093"/>
    <mergeCell ref="A1095:A1096"/>
    <mergeCell ref="A1097:A1099"/>
    <mergeCell ref="A1051:A1054"/>
    <mergeCell ref="A1055:A1059"/>
    <mergeCell ref="A1061:A1065"/>
    <mergeCell ref="A1066:A1069"/>
    <mergeCell ref="A1070:A1071"/>
    <mergeCell ref="A1072:A1076"/>
    <mergeCell ref="A1027:A1029"/>
    <mergeCell ref="A1030:A1034"/>
    <mergeCell ref="A1035:A1037"/>
    <mergeCell ref="A1038:A1041"/>
    <mergeCell ref="A1042:A1046"/>
    <mergeCell ref="A1047:A1049"/>
    <mergeCell ref="A1005:A1007"/>
    <mergeCell ref="A1008:A1012"/>
    <mergeCell ref="A1013:A1019"/>
    <mergeCell ref="A1021:A1022"/>
    <mergeCell ref="A1023:A1024"/>
    <mergeCell ref="A1025:A1026"/>
    <mergeCell ref="A979:A981"/>
    <mergeCell ref="A982:A984"/>
    <mergeCell ref="A985:A989"/>
    <mergeCell ref="A990:A995"/>
    <mergeCell ref="A996:A998"/>
    <mergeCell ref="A999:A1004"/>
    <mergeCell ref="A944:A947"/>
    <mergeCell ref="A948:A951"/>
    <mergeCell ref="A953:A958"/>
    <mergeCell ref="A960:A963"/>
    <mergeCell ref="A964:A973"/>
    <mergeCell ref="A974:A977"/>
    <mergeCell ref="A924:A926"/>
    <mergeCell ref="A927:A929"/>
    <mergeCell ref="A930:A932"/>
    <mergeCell ref="A933:A936"/>
    <mergeCell ref="A937:A941"/>
    <mergeCell ref="A942:A943"/>
    <mergeCell ref="A901:A903"/>
    <mergeCell ref="A904:A905"/>
    <mergeCell ref="A906:A911"/>
    <mergeCell ref="A912:A915"/>
    <mergeCell ref="A916:A921"/>
    <mergeCell ref="A922:A923"/>
    <mergeCell ref="A883:A884"/>
    <mergeCell ref="A885:A889"/>
    <mergeCell ref="A890:A891"/>
    <mergeCell ref="A892:A895"/>
    <mergeCell ref="A896:A898"/>
    <mergeCell ref="A899:A900"/>
    <mergeCell ref="A865:A867"/>
    <mergeCell ref="A868:A871"/>
    <mergeCell ref="A872:A875"/>
    <mergeCell ref="A876:A878"/>
    <mergeCell ref="A879:A880"/>
    <mergeCell ref="A881:A882"/>
    <mergeCell ref="A841:A844"/>
    <mergeCell ref="A845:A848"/>
    <mergeCell ref="A849:A850"/>
    <mergeCell ref="A851:A855"/>
    <mergeCell ref="A856:A859"/>
    <mergeCell ref="A860:A864"/>
    <mergeCell ref="A819:A821"/>
    <mergeCell ref="A822:A827"/>
    <mergeCell ref="A828:A829"/>
    <mergeCell ref="A830:A833"/>
    <mergeCell ref="A834:A838"/>
    <mergeCell ref="A839:A840"/>
    <mergeCell ref="A795:A798"/>
    <mergeCell ref="A799:A802"/>
    <mergeCell ref="A803:A807"/>
    <mergeCell ref="A808:A813"/>
    <mergeCell ref="A814:A815"/>
    <mergeCell ref="A816:A818"/>
    <mergeCell ref="A772:A777"/>
    <mergeCell ref="A778:A781"/>
    <mergeCell ref="A782:A783"/>
    <mergeCell ref="A784:A786"/>
    <mergeCell ref="A787:A789"/>
    <mergeCell ref="A790:A794"/>
    <mergeCell ref="A749:A754"/>
    <mergeCell ref="A755:A756"/>
    <mergeCell ref="A757:A759"/>
    <mergeCell ref="A760:A761"/>
    <mergeCell ref="A762:A766"/>
    <mergeCell ref="A767:A771"/>
    <mergeCell ref="A728:A732"/>
    <mergeCell ref="A733:A735"/>
    <mergeCell ref="A736:A738"/>
    <mergeCell ref="A739:A741"/>
    <mergeCell ref="A742:A744"/>
    <mergeCell ref="A745:A748"/>
    <mergeCell ref="A703:A706"/>
    <mergeCell ref="A707:A709"/>
    <mergeCell ref="A711:A715"/>
    <mergeCell ref="A716:A719"/>
    <mergeCell ref="A720:A724"/>
    <mergeCell ref="A725:A727"/>
    <mergeCell ref="A677:A682"/>
    <mergeCell ref="A683:A686"/>
    <mergeCell ref="A687:A689"/>
    <mergeCell ref="A691:A692"/>
    <mergeCell ref="A693:A698"/>
    <mergeCell ref="A699:A702"/>
    <mergeCell ref="A655:A656"/>
    <mergeCell ref="A657:A659"/>
    <mergeCell ref="A660:A662"/>
    <mergeCell ref="A663:A664"/>
    <mergeCell ref="A665:A667"/>
    <mergeCell ref="A668:A676"/>
    <mergeCell ref="A634:A637"/>
    <mergeCell ref="A638:A640"/>
    <mergeCell ref="A641:A644"/>
    <mergeCell ref="A645:A647"/>
    <mergeCell ref="A648:A650"/>
    <mergeCell ref="A651:A654"/>
    <mergeCell ref="A603:A605"/>
    <mergeCell ref="A606:A609"/>
    <mergeCell ref="A611:A614"/>
    <mergeCell ref="A615:A619"/>
    <mergeCell ref="A620:A622"/>
    <mergeCell ref="A623:A633"/>
    <mergeCell ref="A579:A581"/>
    <mergeCell ref="A582:A587"/>
    <mergeCell ref="A588:A591"/>
    <mergeCell ref="A592:A594"/>
    <mergeCell ref="A595:A600"/>
    <mergeCell ref="A601:A602"/>
    <mergeCell ref="A553:A554"/>
    <mergeCell ref="A555:A559"/>
    <mergeCell ref="A560:A561"/>
    <mergeCell ref="A562:A567"/>
    <mergeCell ref="A568:A573"/>
    <mergeCell ref="A574:A577"/>
    <mergeCell ref="A531:A534"/>
    <mergeCell ref="A535:A536"/>
    <mergeCell ref="A537:A541"/>
    <mergeCell ref="A542:A545"/>
    <mergeCell ref="A546:A547"/>
    <mergeCell ref="A548:A552"/>
    <mergeCell ref="A511:A513"/>
    <mergeCell ref="A514:A518"/>
    <mergeCell ref="A519:A523"/>
    <mergeCell ref="A524:A526"/>
    <mergeCell ref="A527:A528"/>
    <mergeCell ref="A529:A530"/>
    <mergeCell ref="A481:A483"/>
    <mergeCell ref="A484:A492"/>
    <mergeCell ref="A493:A496"/>
    <mergeCell ref="A498:A502"/>
    <mergeCell ref="A503:A505"/>
    <mergeCell ref="A506:A510"/>
    <mergeCell ref="A463:A466"/>
    <mergeCell ref="A467:A469"/>
    <mergeCell ref="A470:A471"/>
    <mergeCell ref="A472:A473"/>
    <mergeCell ref="A474:A477"/>
    <mergeCell ref="A478:A480"/>
    <mergeCell ref="A438:A442"/>
    <mergeCell ref="A443:A446"/>
    <mergeCell ref="A447:A451"/>
    <mergeCell ref="A453:A455"/>
    <mergeCell ref="A456:A459"/>
    <mergeCell ref="A460:A462"/>
    <mergeCell ref="A406:A411"/>
    <mergeCell ref="A412:A413"/>
    <mergeCell ref="A414:A421"/>
    <mergeCell ref="A422:A424"/>
    <mergeCell ref="A425:A430"/>
    <mergeCell ref="A432:A437"/>
    <mergeCell ref="A382:A383"/>
    <mergeCell ref="A384:A387"/>
    <mergeCell ref="A388:A390"/>
    <mergeCell ref="A393:A396"/>
    <mergeCell ref="A397:A400"/>
    <mergeCell ref="A401:A404"/>
    <mergeCell ref="A391:A392"/>
    <mergeCell ref="A355:A360"/>
    <mergeCell ref="A362:A363"/>
    <mergeCell ref="A364:A367"/>
    <mergeCell ref="A369:A372"/>
    <mergeCell ref="A373:A375"/>
    <mergeCell ref="A376:A379"/>
    <mergeCell ref="A331:A332"/>
    <mergeCell ref="A333:A336"/>
    <mergeCell ref="A337:A341"/>
    <mergeCell ref="A342:A345"/>
    <mergeCell ref="A346:A350"/>
    <mergeCell ref="A351:A354"/>
    <mergeCell ref="A310:A312"/>
    <mergeCell ref="A313:A315"/>
    <mergeCell ref="A316:A319"/>
    <mergeCell ref="A320:A322"/>
    <mergeCell ref="A323:A326"/>
    <mergeCell ref="A327:A330"/>
    <mergeCell ref="A287:A289"/>
    <mergeCell ref="A290:A292"/>
    <mergeCell ref="A293:A297"/>
    <mergeCell ref="A298:A301"/>
    <mergeCell ref="A302:A304"/>
    <mergeCell ref="A305:A309"/>
    <mergeCell ref="A266:A270"/>
    <mergeCell ref="A271:A274"/>
    <mergeCell ref="A275:A277"/>
    <mergeCell ref="A278:A280"/>
    <mergeCell ref="A281:A283"/>
    <mergeCell ref="A284:A286"/>
    <mergeCell ref="A245:A247"/>
    <mergeCell ref="A248:A251"/>
    <mergeCell ref="A252:A255"/>
    <mergeCell ref="A256:A259"/>
    <mergeCell ref="A260:A262"/>
    <mergeCell ref="A263:A265"/>
    <mergeCell ref="A222:A225"/>
    <mergeCell ref="A227:A229"/>
    <mergeCell ref="A230:A231"/>
    <mergeCell ref="A232:A235"/>
    <mergeCell ref="A236:A238"/>
    <mergeCell ref="A240:A244"/>
    <mergeCell ref="A199:A202"/>
    <mergeCell ref="A204:A207"/>
    <mergeCell ref="A208:A210"/>
    <mergeCell ref="A211:A214"/>
    <mergeCell ref="A215:A218"/>
    <mergeCell ref="A219:A221"/>
    <mergeCell ref="A178:A181"/>
    <mergeCell ref="A182:A183"/>
    <mergeCell ref="A184:A187"/>
    <mergeCell ref="A188:A190"/>
    <mergeCell ref="A191:A194"/>
    <mergeCell ref="A195:A198"/>
    <mergeCell ref="A154:A156"/>
    <mergeCell ref="A157:A159"/>
    <mergeCell ref="A161:A163"/>
    <mergeCell ref="A164:A166"/>
    <mergeCell ref="A167:A172"/>
    <mergeCell ref="A173:A177"/>
    <mergeCell ref="A128:A131"/>
    <mergeCell ref="A132:A139"/>
    <mergeCell ref="A140:A142"/>
    <mergeCell ref="A143:A144"/>
    <mergeCell ref="A145:A149"/>
    <mergeCell ref="A150:A153"/>
    <mergeCell ref="A101:A102"/>
    <mergeCell ref="A103:A104"/>
    <mergeCell ref="A105:A114"/>
    <mergeCell ref="A115:A116"/>
    <mergeCell ref="A117:A121"/>
    <mergeCell ref="A122:A127"/>
    <mergeCell ref="A77:A80"/>
    <mergeCell ref="A84:A85"/>
    <mergeCell ref="A86:A89"/>
    <mergeCell ref="A90:A93"/>
    <mergeCell ref="A95:A97"/>
    <mergeCell ref="A98:A100"/>
    <mergeCell ref="A54:A58"/>
    <mergeCell ref="A59:A62"/>
    <mergeCell ref="A63:A66"/>
    <mergeCell ref="A67:A69"/>
    <mergeCell ref="A70:A73"/>
    <mergeCell ref="A74:A76"/>
    <mergeCell ref="A24:A29"/>
    <mergeCell ref="A30:A32"/>
    <mergeCell ref="A33:A41"/>
    <mergeCell ref="A42:A47"/>
    <mergeCell ref="A48:A50"/>
    <mergeCell ref="A51:A53"/>
    <mergeCell ref="A1:H1"/>
    <mergeCell ref="A4:A8"/>
    <mergeCell ref="A10:A14"/>
    <mergeCell ref="A16:A17"/>
    <mergeCell ref="A18:A23"/>
    <mergeCell ref="E2:E3"/>
    <mergeCell ref="H2:H3"/>
  </mergeCells>
  <printOptions horizontalCentered="1"/>
  <pageMargins left="0.2362204724409449" right="0.2362204724409449" top="0.7480314960629921" bottom="0.7480314960629921" header="0.31496062992125984" footer="0.31496062992125984"/>
  <pageSetup horizontalDpi="96" verticalDpi="96" orientation="landscape" paperSize="9" scale="97"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时阳</dc:creator>
  <cp:keywords/>
  <dc:description/>
  <cp:lastModifiedBy>时阳</cp:lastModifiedBy>
  <cp:lastPrinted>2018-04-28T01:31:11Z</cp:lastPrinted>
  <dcterms:created xsi:type="dcterms:W3CDTF">2018-04-26T09:26:01Z</dcterms:created>
  <dcterms:modified xsi:type="dcterms:W3CDTF">2018-05-03T02:09:27Z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